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iudit-my.sharepoint.com/personal/dgarber_fiu_edu/Documents/Non-Proprietary UHPC/0C - Deliverables/Task 5 -Final Report/"/>
    </mc:Choice>
  </mc:AlternateContent>
  <xr:revisionPtr revIDLastSave="71" documentId="11_D61FE039FD9A29AA47C0FDFB4E7EEB8950D42206" xr6:coauthVersionLast="47" xr6:coauthVersionMax="47" xr10:uidLastSave="{24EA3B55-C238-439F-A870-69FCEE7FD961}"/>
  <bookViews>
    <workbookView xWindow="-28920" yWindow="-120" windowWidth="29040" windowHeight="15840" activeTab="1" xr2:uid="{00000000-000D-0000-FFFF-FFFF00000000}"/>
  </bookViews>
  <sheets>
    <sheet name="Particle Packing Analysis " sheetId="2" r:id="rId1"/>
    <sheet name="Required UHPC Volume for Tests" sheetId="3" r:id="rId2"/>
    <sheet name="Costituents Amount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2" l="1"/>
  <c r="B5" i="4"/>
  <c r="E10" i="4" s="1"/>
  <c r="B26" i="4" s="1"/>
  <c r="AC5" i="2"/>
  <c r="AD5" i="2"/>
  <c r="AE5" i="2"/>
  <c r="AF5" i="2"/>
  <c r="AG5" i="2"/>
  <c r="AC6" i="2"/>
  <c r="AD6" i="2"/>
  <c r="AE6" i="2"/>
  <c r="AF6" i="2"/>
  <c r="AG6" i="2"/>
  <c r="AC7" i="2"/>
  <c r="AD7" i="2"/>
  <c r="AE7" i="2"/>
  <c r="AF7" i="2"/>
  <c r="AG7" i="2"/>
  <c r="AC8" i="2"/>
  <c r="AD8" i="2"/>
  <c r="AE8" i="2"/>
  <c r="AF8" i="2"/>
  <c r="AG8" i="2"/>
  <c r="AC9" i="2"/>
  <c r="AD9" i="2"/>
  <c r="AE9" i="2"/>
  <c r="AF9" i="2"/>
  <c r="AG9" i="2"/>
  <c r="AC10" i="2"/>
  <c r="AD10" i="2"/>
  <c r="AE10" i="2"/>
  <c r="AF10" i="2"/>
  <c r="AG10" i="2"/>
  <c r="AC11" i="2"/>
  <c r="AD11" i="2"/>
  <c r="AE11" i="2"/>
  <c r="AF11" i="2"/>
  <c r="AG11" i="2"/>
  <c r="AC12" i="2"/>
  <c r="AD12" i="2"/>
  <c r="AE12" i="2"/>
  <c r="AF12" i="2"/>
  <c r="AG12" i="2"/>
  <c r="AC13" i="2"/>
  <c r="AD13" i="2"/>
  <c r="AE13" i="2"/>
  <c r="AF13" i="2"/>
  <c r="AG13" i="2"/>
  <c r="AC14" i="2"/>
  <c r="AD14" i="2"/>
  <c r="AE14" i="2"/>
  <c r="AF14" i="2"/>
  <c r="AG14" i="2"/>
  <c r="AC15" i="2"/>
  <c r="AD15" i="2"/>
  <c r="AE15" i="2"/>
  <c r="AF15" i="2"/>
  <c r="AG15" i="2"/>
  <c r="AC16" i="2"/>
  <c r="AD16" i="2"/>
  <c r="AE16" i="2"/>
  <c r="AF16" i="2"/>
  <c r="AG16" i="2"/>
  <c r="AC17" i="2"/>
  <c r="AD17" i="2"/>
  <c r="AE17" i="2"/>
  <c r="AF17" i="2"/>
  <c r="AG17" i="2"/>
  <c r="AC18" i="2"/>
  <c r="AD18" i="2"/>
  <c r="AE18" i="2"/>
  <c r="AF18" i="2"/>
  <c r="AG18" i="2"/>
  <c r="AC19" i="2"/>
  <c r="AD19" i="2"/>
  <c r="AE19" i="2"/>
  <c r="AF19" i="2"/>
  <c r="AG19" i="2"/>
  <c r="AC20" i="2"/>
  <c r="AD20" i="2"/>
  <c r="AE20" i="2"/>
  <c r="AF20" i="2"/>
  <c r="AG20" i="2"/>
  <c r="AC21" i="2"/>
  <c r="AD21" i="2"/>
  <c r="AE21" i="2"/>
  <c r="AF21" i="2"/>
  <c r="AG21" i="2"/>
  <c r="AC22" i="2"/>
  <c r="AD22" i="2"/>
  <c r="AE22" i="2"/>
  <c r="AF22" i="2"/>
  <c r="AG22" i="2"/>
  <c r="AC23" i="2"/>
  <c r="AD23" i="2"/>
  <c r="AE23" i="2"/>
  <c r="AF23" i="2"/>
  <c r="AG23" i="2"/>
  <c r="AC24" i="2"/>
  <c r="AD24" i="2"/>
  <c r="AE24" i="2"/>
  <c r="AF24" i="2"/>
  <c r="AG24" i="2"/>
  <c r="AC25" i="2"/>
  <c r="AD25" i="2"/>
  <c r="AE25" i="2"/>
  <c r="AF25" i="2"/>
  <c r="AG25" i="2"/>
  <c r="AC26" i="2"/>
  <c r="AD26" i="2"/>
  <c r="AE26" i="2"/>
  <c r="AF26" i="2"/>
  <c r="AG26" i="2"/>
  <c r="AC27" i="2"/>
  <c r="AD27" i="2"/>
  <c r="AE27" i="2"/>
  <c r="AF27" i="2"/>
  <c r="AG27" i="2"/>
  <c r="AC28" i="2"/>
  <c r="AD28" i="2"/>
  <c r="AE28" i="2"/>
  <c r="AF28" i="2"/>
  <c r="AG28" i="2"/>
  <c r="AC29" i="2"/>
  <c r="AD29" i="2"/>
  <c r="AE29" i="2"/>
  <c r="AF29" i="2"/>
  <c r="AG29" i="2"/>
  <c r="AC30" i="2"/>
  <c r="AD30" i="2"/>
  <c r="AE30" i="2"/>
  <c r="AF30" i="2"/>
  <c r="AG30" i="2"/>
  <c r="AC31" i="2"/>
  <c r="AD31" i="2"/>
  <c r="AE31" i="2"/>
  <c r="AF31" i="2"/>
  <c r="AG31" i="2"/>
  <c r="AC32" i="2"/>
  <c r="AD32" i="2"/>
  <c r="AE32" i="2"/>
  <c r="AF32" i="2"/>
  <c r="AG32" i="2"/>
  <c r="AC33" i="2"/>
  <c r="AD33" i="2"/>
  <c r="AE33" i="2"/>
  <c r="AF33" i="2"/>
  <c r="AG33" i="2"/>
  <c r="AC34" i="2"/>
  <c r="AD34" i="2"/>
  <c r="AE34" i="2"/>
  <c r="AF34" i="2"/>
  <c r="AG34" i="2"/>
  <c r="AC35" i="2"/>
  <c r="AD35" i="2"/>
  <c r="AE35" i="2"/>
  <c r="AF35" i="2"/>
  <c r="AG35" i="2"/>
  <c r="AC36" i="2"/>
  <c r="AD36" i="2"/>
  <c r="AE36" i="2"/>
  <c r="AF36" i="2"/>
  <c r="AG36" i="2"/>
  <c r="AC37" i="2"/>
  <c r="AD37" i="2"/>
  <c r="AE37" i="2"/>
  <c r="AF37" i="2"/>
  <c r="AG37" i="2"/>
  <c r="AC38" i="2"/>
  <c r="AD38" i="2"/>
  <c r="AE38" i="2"/>
  <c r="AF38" i="2"/>
  <c r="AG38" i="2"/>
  <c r="AC39" i="2"/>
  <c r="AD39" i="2"/>
  <c r="AE39" i="2"/>
  <c r="AF39" i="2"/>
  <c r="AG39" i="2"/>
  <c r="AC40" i="2"/>
  <c r="AD40" i="2"/>
  <c r="AE40" i="2"/>
  <c r="AF40" i="2"/>
  <c r="AG40" i="2"/>
  <c r="AC41" i="2"/>
  <c r="AD41" i="2"/>
  <c r="AE41" i="2"/>
  <c r="AF41" i="2"/>
  <c r="AG41" i="2"/>
  <c r="AC42" i="2"/>
  <c r="AD42" i="2"/>
  <c r="AE42" i="2"/>
  <c r="AF42" i="2"/>
  <c r="AG42" i="2"/>
  <c r="AC43" i="2"/>
  <c r="AD43" i="2"/>
  <c r="AE43" i="2"/>
  <c r="AF43" i="2"/>
  <c r="AG43" i="2"/>
  <c r="AC44" i="2"/>
  <c r="AD44" i="2"/>
  <c r="AE44" i="2"/>
  <c r="AF44" i="2"/>
  <c r="AG44" i="2"/>
  <c r="AC45" i="2"/>
  <c r="AD45" i="2"/>
  <c r="AE45" i="2"/>
  <c r="AF45" i="2"/>
  <c r="AG45" i="2"/>
  <c r="AC46" i="2"/>
  <c r="AD46" i="2"/>
  <c r="AE46" i="2"/>
  <c r="AF46" i="2"/>
  <c r="AG46" i="2"/>
  <c r="AC47" i="2"/>
  <c r="AD47" i="2"/>
  <c r="AE47" i="2"/>
  <c r="AF47" i="2"/>
  <c r="AG47" i="2"/>
  <c r="AC48" i="2"/>
  <c r="AD48" i="2"/>
  <c r="AE48" i="2"/>
  <c r="AF48" i="2"/>
  <c r="AG48" i="2"/>
  <c r="AC49" i="2"/>
  <c r="AD49" i="2"/>
  <c r="AE49" i="2"/>
  <c r="AF49" i="2"/>
  <c r="AG49" i="2"/>
  <c r="AC50" i="2"/>
  <c r="AD50" i="2"/>
  <c r="AE50" i="2"/>
  <c r="AF50" i="2"/>
  <c r="AG50" i="2"/>
  <c r="AC51" i="2"/>
  <c r="AD51" i="2"/>
  <c r="AE51" i="2"/>
  <c r="AF51" i="2"/>
  <c r="AG51" i="2"/>
  <c r="AD4" i="2"/>
  <c r="AE4" i="2"/>
  <c r="AF4" i="2"/>
  <c r="AG4" i="2"/>
  <c r="AC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4" i="2"/>
  <c r="E18" i="4"/>
  <c r="E15" i="4"/>
  <c r="E12" i="4"/>
  <c r="E2" i="4"/>
  <c r="E6" i="4"/>
  <c r="B14" i="4"/>
  <c r="E9" i="4" l="1"/>
  <c r="E3" i="4"/>
  <c r="E8" i="4"/>
  <c r="E4" i="4"/>
  <c r="B19" i="4"/>
  <c r="E19" i="4" s="1"/>
  <c r="E5" i="4"/>
  <c r="E7" i="4" s="1"/>
  <c r="E26" i="4" l="1"/>
  <c r="B25" i="4" l="1"/>
  <c r="E25" i="4" s="1"/>
  <c r="G16" i="3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 s="1"/>
  <c r="J9" i="3" s="1"/>
  <c r="G8" i="3"/>
  <c r="I8" i="3" s="1"/>
  <c r="J8" i="3" s="1"/>
  <c r="G7" i="3"/>
  <c r="I7" i="3" s="1"/>
  <c r="J7" i="3" s="1"/>
  <c r="G6" i="3"/>
  <c r="I6" i="3" s="1"/>
  <c r="J6" i="3" s="1"/>
  <c r="B24" i="4" l="1"/>
  <c r="E24" i="4" s="1"/>
  <c r="B22" i="4"/>
  <c r="E22" i="4" s="1"/>
  <c r="B21" i="4"/>
  <c r="E21" i="4" s="1"/>
  <c r="B20" i="4"/>
  <c r="E20" i="4" s="1"/>
  <c r="J17" i="3"/>
  <c r="B23" i="4" l="1"/>
  <c r="E23" i="4" s="1"/>
  <c r="E13" i="4"/>
  <c r="J18" i="3"/>
  <c r="J19" i="3" s="1"/>
  <c r="E14" i="4" l="1"/>
  <c r="B27" i="4" s="1"/>
  <c r="E27" i="4" s="1"/>
  <c r="E16" i="4"/>
  <c r="B28" i="4" s="1"/>
  <c r="E28" i="4" s="1"/>
  <c r="N7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L12" i="2"/>
  <c r="W8" i="2" s="1"/>
  <c r="R20" i="2"/>
  <c r="L11" i="2"/>
  <c r="V12" i="2" s="1"/>
  <c r="R19" i="2"/>
  <c r="L10" i="2"/>
  <c r="U51" i="2" s="1"/>
  <c r="U18" i="2"/>
  <c r="R18" i="2"/>
  <c r="L9" i="2"/>
  <c r="T43" i="2" s="1"/>
  <c r="W17" i="2"/>
  <c r="R17" i="2"/>
  <c r="L8" i="2"/>
  <c r="S16" i="2" s="1"/>
  <c r="R16" i="2"/>
  <c r="R15" i="2"/>
  <c r="L6" i="2"/>
  <c r="Q30" i="2" s="1"/>
  <c r="R14" i="2"/>
  <c r="L5" i="2"/>
  <c r="P24" i="2" s="1"/>
  <c r="R13" i="2"/>
  <c r="L4" i="2"/>
  <c r="O51" i="2" s="1"/>
  <c r="R12" i="2"/>
  <c r="U11" i="2"/>
  <c r="R11" i="2"/>
  <c r="R10" i="2"/>
  <c r="T9" i="2"/>
  <c r="R9" i="2"/>
  <c r="R8" i="2"/>
  <c r="Q8" i="2"/>
  <c r="W7" i="2"/>
  <c r="R7" i="2"/>
  <c r="R6" i="2"/>
  <c r="O6" i="2"/>
  <c r="U5" i="2"/>
  <c r="R5" i="2"/>
  <c r="W4" i="2"/>
  <c r="R4" i="2"/>
  <c r="P4" i="2"/>
  <c r="W3" i="2"/>
  <c r="V3" i="2"/>
  <c r="U3" i="2"/>
  <c r="T3" i="2"/>
  <c r="S3" i="2"/>
  <c r="R3" i="2"/>
  <c r="Q3" i="2"/>
  <c r="P3" i="2"/>
  <c r="O3" i="2"/>
  <c r="O12" i="2" l="1"/>
  <c r="U16" i="2"/>
  <c r="W6" i="2"/>
  <c r="O10" i="2"/>
  <c r="U13" i="2"/>
  <c r="U17" i="2"/>
  <c r="U14" i="2"/>
  <c r="U8" i="2"/>
  <c r="U12" i="2"/>
  <c r="V19" i="2"/>
  <c r="N6" i="2"/>
  <c r="O45" i="2"/>
  <c r="N9" i="2"/>
  <c r="N8" i="2"/>
  <c r="U41" i="2"/>
  <c r="U35" i="2"/>
  <c r="U15" i="2"/>
  <c r="N12" i="2"/>
  <c r="O7" i="2"/>
  <c r="O13" i="2"/>
  <c r="U47" i="2"/>
  <c r="N11" i="2"/>
  <c r="N5" i="2"/>
  <c r="V6" i="2"/>
  <c r="O9" i="2"/>
  <c r="N10" i="2"/>
  <c r="N4" i="2"/>
  <c r="Q16" i="2"/>
  <c r="Q4" i="2"/>
  <c r="P5" i="2"/>
  <c r="V10" i="2"/>
  <c r="Q22" i="2"/>
  <c r="U30" i="2"/>
  <c r="U37" i="2"/>
  <c r="U43" i="2"/>
  <c r="U49" i="2"/>
  <c r="Q5" i="2"/>
  <c r="U6" i="2"/>
  <c r="U7" i="2"/>
  <c r="P8" i="2"/>
  <c r="U9" i="2"/>
  <c r="V11" i="2"/>
  <c r="W13" i="2"/>
  <c r="V14" i="2"/>
  <c r="P16" i="2"/>
  <c r="Q17" i="2"/>
  <c r="Q18" i="2"/>
  <c r="Q38" i="2"/>
  <c r="P21" i="2"/>
  <c r="Q23" i="2"/>
  <c r="P13" i="2"/>
  <c r="Q21" i="2"/>
  <c r="Q36" i="2"/>
  <c r="P11" i="2"/>
  <c r="Q10" i="2"/>
  <c r="V25" i="2"/>
  <c r="Q9" i="2"/>
  <c r="Q11" i="2"/>
  <c r="Q12" i="2"/>
  <c r="Q13" i="2"/>
  <c r="Q14" i="2"/>
  <c r="U33" i="2"/>
  <c r="U45" i="2"/>
  <c r="U4" i="2"/>
  <c r="Q6" i="2"/>
  <c r="Q7" i="2"/>
  <c r="V8" i="2"/>
  <c r="U10" i="2"/>
  <c r="V15" i="2"/>
  <c r="U20" i="2"/>
  <c r="Q24" i="2"/>
  <c r="Q26" i="2"/>
  <c r="Q34" i="2"/>
  <c r="Q40" i="2"/>
  <c r="Q46" i="2"/>
  <c r="S11" i="2"/>
  <c r="V18" i="2"/>
  <c r="O20" i="2"/>
  <c r="V21" i="2"/>
  <c r="T23" i="2"/>
  <c r="P27" i="2"/>
  <c r="O30" i="2"/>
  <c r="O41" i="2"/>
  <c r="O5" i="2"/>
  <c r="V5" i="2"/>
  <c r="P7" i="2"/>
  <c r="S9" i="2"/>
  <c r="T10" i="2"/>
  <c r="T11" i="2"/>
  <c r="P12" i="2"/>
  <c r="V13" i="2"/>
  <c r="P14" i="2"/>
  <c r="T15" i="2"/>
  <c r="O16" i="2"/>
  <c r="V16" i="2"/>
  <c r="P18" i="2"/>
  <c r="U19" i="2"/>
  <c r="Q20" i="2"/>
  <c r="V23" i="2"/>
  <c r="T25" i="2"/>
  <c r="P26" i="2"/>
  <c r="Q27" i="2"/>
  <c r="O28" i="2"/>
  <c r="Q32" i="2"/>
  <c r="T35" i="2"/>
  <c r="T37" i="2"/>
  <c r="U39" i="2"/>
  <c r="O43" i="2"/>
  <c r="Q48" i="2"/>
  <c r="Q50" i="2"/>
  <c r="O31" i="2"/>
  <c r="S8" i="2"/>
  <c r="P23" i="2"/>
  <c r="O29" i="2"/>
  <c r="P6" i="2"/>
  <c r="T8" i="2"/>
  <c r="P9" i="2"/>
  <c r="V9" i="2"/>
  <c r="P10" i="2"/>
  <c r="T14" i="2"/>
  <c r="O17" i="2"/>
  <c r="T18" i="2"/>
  <c r="O19" i="2"/>
  <c r="P25" i="2"/>
  <c r="V27" i="2"/>
  <c r="O33" i="2"/>
  <c r="Q42" i="2"/>
  <c r="P22" i="2"/>
  <c r="T27" i="2"/>
  <c r="O47" i="2"/>
  <c r="V4" i="2"/>
  <c r="O4" i="2"/>
  <c r="T5" i="2"/>
  <c r="V7" i="2"/>
  <c r="O8" i="2"/>
  <c r="O15" i="2"/>
  <c r="P19" i="2"/>
  <c r="T21" i="2"/>
  <c r="Q25" i="2"/>
  <c r="U29" i="2"/>
  <c r="U31" i="2"/>
  <c r="O35" i="2"/>
  <c r="Q44" i="2"/>
  <c r="T47" i="2"/>
  <c r="T49" i="2"/>
  <c r="S51" i="2"/>
  <c r="S49" i="2"/>
  <c r="S47" i="2"/>
  <c r="S45" i="2"/>
  <c r="S43" i="2"/>
  <c r="S41" i="2"/>
  <c r="S39" i="2"/>
  <c r="S37" i="2"/>
  <c r="S35" i="2"/>
  <c r="S33" i="2"/>
  <c r="S31" i="2"/>
  <c r="S29" i="2"/>
  <c r="S50" i="2"/>
  <c r="S48" i="2"/>
  <c r="S46" i="2"/>
  <c r="S44" i="2"/>
  <c r="S42" i="2"/>
  <c r="S40" i="2"/>
  <c r="S38" i="2"/>
  <c r="S36" i="2"/>
  <c r="S34" i="2"/>
  <c r="S32" i="2"/>
  <c r="S30" i="2"/>
  <c r="S13" i="2"/>
  <c r="S10" i="2"/>
  <c r="S20" i="2"/>
  <c r="S17" i="2"/>
  <c r="S27" i="2"/>
  <c r="S25" i="2"/>
  <c r="S23" i="2"/>
  <c r="S21" i="2"/>
  <c r="S19" i="2"/>
  <c r="S28" i="2"/>
  <c r="S14" i="2"/>
  <c r="S5" i="2"/>
  <c r="S7" i="2"/>
  <c r="S4" i="2"/>
  <c r="S12" i="2"/>
  <c r="S6" i="2"/>
  <c r="S26" i="2"/>
  <c r="S24" i="2"/>
  <c r="S22" i="2"/>
  <c r="S15" i="2"/>
  <c r="S18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48" i="2"/>
  <c r="W44" i="2"/>
  <c r="W40" i="2"/>
  <c r="W36" i="2"/>
  <c r="W32" i="2"/>
  <c r="W30" i="2"/>
  <c r="W15" i="2"/>
  <c r="W12" i="2"/>
  <c r="W9" i="2"/>
  <c r="W50" i="2"/>
  <c r="W46" i="2"/>
  <c r="W42" i="2"/>
  <c r="W38" i="2"/>
  <c r="W34" i="2"/>
  <c r="W19" i="2"/>
  <c r="W16" i="2"/>
  <c r="W28" i="2"/>
  <c r="W26" i="2"/>
  <c r="W24" i="2"/>
  <c r="W22" i="2"/>
  <c r="W20" i="2"/>
  <c r="W18" i="2"/>
  <c r="W11" i="2"/>
  <c r="W25" i="2"/>
  <c r="W5" i="2"/>
  <c r="W10" i="2"/>
  <c r="W23" i="2"/>
  <c r="W21" i="2"/>
  <c r="W14" i="2"/>
  <c r="T4" i="2"/>
  <c r="T7" i="2"/>
  <c r="T17" i="2"/>
  <c r="T22" i="2"/>
  <c r="T24" i="2"/>
  <c r="T26" i="2"/>
  <c r="O39" i="2"/>
  <c r="T50" i="2"/>
  <c r="T48" i="2"/>
  <c r="T46" i="2"/>
  <c r="T44" i="2"/>
  <c r="T42" i="2"/>
  <c r="T40" i="2"/>
  <c r="T38" i="2"/>
  <c r="T36" i="2"/>
  <c r="T34" i="2"/>
  <c r="T32" i="2"/>
  <c r="T30" i="2"/>
  <c r="T28" i="2"/>
  <c r="T29" i="2"/>
  <c r="T19" i="2"/>
  <c r="T16" i="2"/>
  <c r="T31" i="2"/>
  <c r="T20" i="2"/>
  <c r="T33" i="2"/>
  <c r="T45" i="2"/>
  <c r="T6" i="2"/>
  <c r="T12" i="2"/>
  <c r="O50" i="2"/>
  <c r="O48" i="2"/>
  <c r="O46" i="2"/>
  <c r="O44" i="2"/>
  <c r="O42" i="2"/>
  <c r="O40" i="2"/>
  <c r="O38" i="2"/>
  <c r="O36" i="2"/>
  <c r="O34" i="2"/>
  <c r="O32" i="2"/>
  <c r="O26" i="2"/>
  <c r="O24" i="2"/>
  <c r="O22" i="2"/>
  <c r="O14" i="2"/>
  <c r="O11" i="2"/>
  <c r="O27" i="2"/>
  <c r="O25" i="2"/>
  <c r="O23" i="2"/>
  <c r="O21" i="2"/>
  <c r="O18" i="2"/>
  <c r="T13" i="2"/>
  <c r="P50" i="2"/>
  <c r="P48" i="2"/>
  <c r="P46" i="2"/>
  <c r="P44" i="2"/>
  <c r="P42" i="2"/>
  <c r="P40" i="2"/>
  <c r="P38" i="2"/>
  <c r="P36" i="2"/>
  <c r="P34" i="2"/>
  <c r="P32" i="2"/>
  <c r="P30" i="2"/>
  <c r="P28" i="2"/>
  <c r="P51" i="2"/>
  <c r="P49" i="2"/>
  <c r="P47" i="2"/>
  <c r="P45" i="2"/>
  <c r="P43" i="2"/>
  <c r="P41" i="2"/>
  <c r="P39" i="2"/>
  <c r="P37" i="2"/>
  <c r="P35" i="2"/>
  <c r="P33" i="2"/>
  <c r="P31" i="2"/>
  <c r="P29" i="2"/>
  <c r="P20" i="2"/>
  <c r="P17" i="2"/>
  <c r="P15" i="2"/>
  <c r="V50" i="2"/>
  <c r="V48" i="2"/>
  <c r="V46" i="2"/>
  <c r="V44" i="2"/>
  <c r="V42" i="2"/>
  <c r="V40" i="2"/>
  <c r="V38" i="2"/>
  <c r="V36" i="2"/>
  <c r="V34" i="2"/>
  <c r="V32" i="2"/>
  <c r="V30" i="2"/>
  <c r="V28" i="2"/>
  <c r="V51" i="2"/>
  <c r="V49" i="2"/>
  <c r="V47" i="2"/>
  <c r="V45" i="2"/>
  <c r="V43" i="2"/>
  <c r="V41" i="2"/>
  <c r="V39" i="2"/>
  <c r="V37" i="2"/>
  <c r="V35" i="2"/>
  <c r="V33" i="2"/>
  <c r="V31" i="2"/>
  <c r="V29" i="2"/>
  <c r="V20" i="2"/>
  <c r="V17" i="2"/>
  <c r="V22" i="2"/>
  <c r="V24" i="2"/>
  <c r="V26" i="2"/>
  <c r="O37" i="2"/>
  <c r="T41" i="2"/>
  <c r="O49" i="2"/>
  <c r="T39" i="2"/>
  <c r="T51" i="2"/>
  <c r="U50" i="2"/>
  <c r="U48" i="2"/>
  <c r="U46" i="2"/>
  <c r="U44" i="2"/>
  <c r="U42" i="2"/>
  <c r="U40" i="2"/>
  <c r="U38" i="2"/>
  <c r="U36" i="2"/>
  <c r="U34" i="2"/>
  <c r="U32" i="2"/>
  <c r="Q19" i="2"/>
  <c r="U21" i="2"/>
  <c r="U23" i="2"/>
  <c r="U25" i="2"/>
  <c r="U27" i="2"/>
  <c r="Q28" i="2"/>
  <c r="Q51" i="2"/>
  <c r="Q49" i="2"/>
  <c r="Q47" i="2"/>
  <c r="Q45" i="2"/>
  <c r="Q43" i="2"/>
  <c r="Q41" i="2"/>
  <c r="Q39" i="2"/>
  <c r="Q37" i="2"/>
  <c r="Q35" i="2"/>
  <c r="Q33" i="2"/>
  <c r="Q31" i="2"/>
  <c r="Q29" i="2"/>
  <c r="Q15" i="2"/>
  <c r="U22" i="2"/>
  <c r="U24" i="2"/>
  <c r="U26" i="2"/>
  <c r="U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dgarber</author>
    <author>David Garber</author>
  </authors>
  <commentList>
    <comment ref="H1" authorId="0" shapeId="0" xr:uid="{C8106AE6-2CC8-4757-BE5F-ADDC7F8051EF}">
      <text>
        <r>
          <rPr>
            <b/>
            <sz val="9"/>
            <color indexed="81"/>
            <rFont val="Tahoma"/>
            <charset val="1"/>
          </rPr>
          <t>dgarber:</t>
        </r>
        <r>
          <rPr>
            <sz val="9"/>
            <color indexed="81"/>
            <rFont val="Tahoma"/>
            <charset val="1"/>
          </rPr>
          <t xml:space="preserve">
Cement + Slag + SF = 1.0</t>
        </r>
      </text>
    </comment>
    <comment ref="N4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 Garber:</t>
        </r>
        <r>
          <rPr>
            <sz val="9"/>
            <color indexed="81"/>
            <rFont val="Tahoma"/>
            <family val="2"/>
          </rPr>
          <t xml:space="preserve">
This value should equal 2.0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Garber</author>
  </authors>
  <commentList>
    <comment ref="B4" authorId="0" shapeId="0" xr:uid="{43E2AE16-3669-4B46-A9DB-0A26C0E834CA}">
      <text>
        <r>
          <rPr>
            <b/>
            <sz val="9"/>
            <color indexed="81"/>
            <rFont val="Tahoma"/>
            <charset val="1"/>
          </rPr>
          <t>David Garber:</t>
        </r>
        <r>
          <rPr>
            <sz val="9"/>
            <color indexed="81"/>
            <rFont val="Tahoma"/>
            <charset val="1"/>
          </rPr>
          <t xml:space="preserve">
(changes based on fiber type)</t>
        </r>
      </text>
    </comment>
    <comment ref="B15" authorId="0" shapeId="0" xr:uid="{DD1B7B48-2E89-4183-86D3-319B1B3B4831}">
      <text>
        <r>
          <rPr>
            <b/>
            <sz val="9"/>
            <color indexed="81"/>
            <rFont val="Tahoma"/>
            <charset val="1"/>
          </rPr>
          <t>David Garber:</t>
        </r>
        <r>
          <rPr>
            <sz val="9"/>
            <color indexed="81"/>
            <rFont val="Tahoma"/>
            <charset val="1"/>
          </rPr>
          <t xml:space="preserve">
 (based on measurement of trial mixes)</t>
        </r>
      </text>
    </comment>
  </commentList>
</comments>
</file>

<file path=xl/sharedStrings.xml><?xml version="1.0" encoding="utf-8"?>
<sst xmlns="http://schemas.openxmlformats.org/spreadsheetml/2006/main" count="142" uniqueCount="117">
  <si>
    <t>Cement</t>
  </si>
  <si>
    <t>Slag</t>
  </si>
  <si>
    <t xml:space="preserve">Silica Fume </t>
  </si>
  <si>
    <t xml:space="preserve">Sand </t>
  </si>
  <si>
    <t>UFR</t>
  </si>
  <si>
    <t>Mixes</t>
  </si>
  <si>
    <t>mm(µm/1000)</t>
  </si>
  <si>
    <t>µm</t>
  </si>
  <si>
    <t>Average</t>
  </si>
  <si>
    <t>CPFT</t>
  </si>
  <si>
    <t>OPT#1</t>
  </si>
  <si>
    <t>OPT#2</t>
  </si>
  <si>
    <t>OPT#3</t>
  </si>
  <si>
    <t>OPT#4</t>
  </si>
  <si>
    <t>OPT#5</t>
  </si>
  <si>
    <t>OPT#6</t>
  </si>
  <si>
    <t>OPT#7</t>
  </si>
  <si>
    <t>OPT#8</t>
  </si>
  <si>
    <t>OPT#9</t>
  </si>
  <si>
    <t>Avergae passing percentage</t>
  </si>
  <si>
    <t xml:space="preserve">Try different proportions of each contituents to get closet curve from ideal curve </t>
  </si>
  <si>
    <t>Proportions</t>
  </si>
  <si>
    <t xml:space="preserve">Cement </t>
  </si>
  <si>
    <t xml:space="preserve">Slag </t>
  </si>
  <si>
    <t>Tests per mix</t>
  </si>
  <si>
    <t>Properties</t>
  </si>
  <si>
    <t>Test Method</t>
  </si>
  <si>
    <t>Specimen Shape</t>
  </si>
  <si>
    <t>d (in)</t>
  </si>
  <si>
    <t>L (in)</t>
  </si>
  <si>
    <r>
      <t>V (in</t>
    </r>
    <r>
      <rPr>
        <b/>
        <vertAlign val="superscript"/>
        <sz val="11"/>
        <color theme="1"/>
        <rFont val="Times New Roman"/>
        <family val="2"/>
        <scheme val="minor"/>
      </rPr>
      <t>3</t>
    </r>
    <r>
      <rPr>
        <b/>
        <sz val="11"/>
        <color theme="1"/>
        <rFont val="Times New Roman"/>
        <family val="2"/>
        <scheme val="minor"/>
      </rPr>
      <t>)</t>
    </r>
  </si>
  <si>
    <t>Total Quantity</t>
  </si>
  <si>
    <r>
      <t>V</t>
    </r>
    <r>
      <rPr>
        <b/>
        <vertAlign val="subscript"/>
        <sz val="11"/>
        <color theme="1"/>
        <rFont val="Times New Roman"/>
        <family val="2"/>
        <scheme val="minor"/>
      </rPr>
      <t>tot</t>
    </r>
    <r>
      <rPr>
        <b/>
        <sz val="11"/>
        <color theme="1"/>
        <rFont val="Times New Roman"/>
        <family val="2"/>
        <scheme val="minor"/>
      </rPr>
      <t xml:space="preserve"> (in</t>
    </r>
    <r>
      <rPr>
        <b/>
        <vertAlign val="superscript"/>
        <sz val="11"/>
        <color theme="1"/>
        <rFont val="Times New Roman"/>
        <family val="2"/>
        <scheme val="minor"/>
      </rPr>
      <t>3</t>
    </r>
    <r>
      <rPr>
        <b/>
        <sz val="11"/>
        <color theme="1"/>
        <rFont val="Times New Roman"/>
        <family val="2"/>
        <scheme val="minor"/>
      </rPr>
      <t>)</t>
    </r>
  </si>
  <si>
    <r>
      <t>V</t>
    </r>
    <r>
      <rPr>
        <b/>
        <vertAlign val="subscript"/>
        <sz val="11"/>
        <color theme="1"/>
        <rFont val="Times New Roman"/>
        <family val="2"/>
        <scheme val="minor"/>
      </rPr>
      <t>tot</t>
    </r>
    <r>
      <rPr>
        <b/>
        <sz val="11"/>
        <color theme="1"/>
        <rFont val="Times New Roman"/>
        <family val="2"/>
        <scheme val="minor"/>
      </rPr>
      <t xml:space="preserve"> (ft</t>
    </r>
    <r>
      <rPr>
        <b/>
        <vertAlign val="superscript"/>
        <sz val="11"/>
        <color theme="1"/>
        <rFont val="Times New Roman"/>
        <family val="2"/>
        <scheme val="minor"/>
      </rPr>
      <t>3</t>
    </r>
    <r>
      <rPr>
        <b/>
        <sz val="11"/>
        <color theme="1"/>
        <rFont val="Times New Roman"/>
        <family val="2"/>
        <scheme val="minor"/>
      </rPr>
      <t>)</t>
    </r>
  </si>
  <si>
    <t>Flowability</t>
  </si>
  <si>
    <t>ASTM C1437</t>
  </si>
  <si>
    <t>n/a</t>
  </si>
  <si>
    <t>-</t>
  </si>
  <si>
    <t>Compression Strength</t>
  </si>
  <si>
    <t>ASTM C39
ASTM C109</t>
  </si>
  <si>
    <t>cylinder</t>
  </si>
  <si>
    <t>Modulus of Elasticity and Poisson's Ratio</t>
  </si>
  <si>
    <t>ASTM C469</t>
  </si>
  <si>
    <t>Splitting Tensile Strength</t>
  </si>
  <si>
    <t>ASTM C496</t>
  </si>
  <si>
    <t>Flexural Strength</t>
  </si>
  <si>
    <t>ASTM C78</t>
  </si>
  <si>
    <t>prism</t>
  </si>
  <si>
    <t>Direct Tension</t>
  </si>
  <si>
    <t>FHWA</t>
  </si>
  <si>
    <t>Total Shrinkage</t>
  </si>
  <si>
    <t>Embedded VWGs</t>
  </si>
  <si>
    <t>Compressive Creep</t>
  </si>
  <si>
    <t>Setting Time</t>
  </si>
  <si>
    <t>ASTM C403</t>
  </si>
  <si>
    <t>Freeze-Thaw Resistance</t>
  </si>
  <si>
    <t>ASTM C666</t>
  </si>
  <si>
    <t>Rapid Chloride Ion Permeability</t>
  </si>
  <si>
    <t>ASTM C1202</t>
  </si>
  <si>
    <t>Total volume per mix =</t>
  </si>
  <si>
    <t>20% extra =</t>
  </si>
  <si>
    <t>Total with extra =</t>
  </si>
  <si>
    <t>% Fibers (by volume) =</t>
  </si>
  <si>
    <t>HRWR (oz./cwt)</t>
  </si>
  <si>
    <t>VMA (oz./cwt)</t>
  </si>
  <si>
    <t>Taotal Based on desiner decision =</t>
  </si>
  <si>
    <t xml:space="preserve">Type I Cement (proportion) </t>
  </si>
  <si>
    <t>Fine sand</t>
  </si>
  <si>
    <t>Fiber Content %</t>
  </si>
  <si>
    <t>Total unit</t>
  </si>
  <si>
    <t>Cells required to be filled by user</t>
  </si>
  <si>
    <t>Other Inputs</t>
  </si>
  <si>
    <r>
      <t>D</t>
    </r>
    <r>
      <rPr>
        <vertAlign val="subscript"/>
        <sz val="11"/>
        <color theme="1"/>
        <rFont val="Times New Roman"/>
        <family val="1"/>
        <scheme val="minor"/>
      </rPr>
      <t>min</t>
    </r>
    <r>
      <rPr>
        <sz val="11"/>
        <color theme="1"/>
        <rFont val="Times New Roman"/>
        <family val="1"/>
        <scheme val="minor"/>
      </rPr>
      <t xml:space="preserve"> [mm] =</t>
    </r>
  </si>
  <si>
    <r>
      <t>D</t>
    </r>
    <r>
      <rPr>
        <vertAlign val="subscript"/>
        <sz val="11"/>
        <color theme="1"/>
        <rFont val="Times New Roman"/>
        <family val="1"/>
        <scheme val="minor"/>
      </rPr>
      <t>max</t>
    </r>
    <r>
      <rPr>
        <sz val="11"/>
        <color theme="1"/>
        <rFont val="Times New Roman"/>
        <family val="1"/>
        <scheme val="minor"/>
      </rPr>
      <t xml:space="preserve"> [mm] =</t>
    </r>
  </si>
  <si>
    <r>
      <t xml:space="preserve">Comparison of Different </t>
    </r>
    <r>
      <rPr>
        <b/>
        <i/>
        <sz val="11"/>
        <color theme="1"/>
        <rFont val="Times New Roman"/>
        <family val="1"/>
        <scheme val="minor"/>
      </rPr>
      <t>n</t>
    </r>
  </si>
  <si>
    <t>Distribution Curves for Optimized Mixture Options</t>
  </si>
  <si>
    <t>q =</t>
  </si>
  <si>
    <t>w/b</t>
  </si>
  <si>
    <t>Specified Proportions for Mix</t>
  </si>
  <si>
    <r>
      <t>Materials for [ft</t>
    </r>
    <r>
      <rPr>
        <b/>
        <u/>
        <vertAlign val="superscript"/>
        <sz val="11"/>
        <color theme="1"/>
        <rFont val="Times New Roman"/>
        <family val="1"/>
        <scheme val="minor"/>
      </rPr>
      <t>3</t>
    </r>
    <r>
      <rPr>
        <b/>
        <u/>
        <sz val="11"/>
        <color theme="1"/>
        <rFont val="Times New Roman"/>
        <family val="1"/>
        <scheme val="minor"/>
      </rPr>
      <t>] =</t>
    </r>
  </si>
  <si>
    <r>
      <t>Type I Cement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</si>
  <si>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Fiber Density (g/cm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>)</t>
    </r>
  </si>
  <si>
    <r>
      <t>Slag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</si>
  <si>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Fiber Density (lb/ft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>)</t>
    </r>
  </si>
  <si>
    <r>
      <t>Silica Fume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</si>
  <si>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Water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</si>
  <si>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Fine Masonry Sand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</si>
  <si>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UFR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</si>
  <si>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Steel Fibers [lb/yd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</si>
  <si>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cwt of cementitious material / 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 = </t>
    </r>
  </si>
  <si>
    <r>
      <t>Glenium 7920 [oz/yd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</si>
  <si>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No fiber UHPC mix density (lb/ft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>)</t>
    </r>
  </si>
  <si>
    <r>
      <t>MasterMatrix VMA 358 [oz/yd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</si>
  <si>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Material per 1 ft</t>
    </r>
    <r>
      <rPr>
        <b/>
        <u/>
        <vertAlign val="superscript"/>
        <sz val="11"/>
        <color theme="1"/>
        <rFont val="Times New Roman"/>
        <family val="1"/>
        <scheme val="minor"/>
      </rPr>
      <t>3</t>
    </r>
    <r>
      <rPr>
        <b/>
        <u/>
        <sz val="11"/>
        <color theme="1"/>
        <rFont val="Times New Roman"/>
        <family val="1"/>
        <scheme val="minor"/>
      </rPr>
      <t xml:space="preserve"> </t>
    </r>
  </si>
  <si>
    <r>
      <t>Type I Cement [lb/ft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</si>
  <si>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Slag [lb/ft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</si>
  <si>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Silica Fume [lb/ft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</si>
  <si>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Water [lb/ft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</si>
  <si>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Fine Masonry Sand [lb/ft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</si>
  <si>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Steel Fibers [lb/ft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</si>
  <si>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Glenium 7920 [oz/ft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</si>
  <si>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MasterMatrix VMA 358 [oz/ft</t>
    </r>
    <r>
      <rPr>
        <vertAlign val="superscript"/>
        <sz val="11"/>
        <color theme="1"/>
        <rFont val="Times New Roman"/>
        <family val="1"/>
        <scheme val="minor"/>
      </rPr>
      <t>3</t>
    </r>
    <r>
      <rPr>
        <sz val="11"/>
        <color theme="1"/>
        <rFont val="Times New Roman"/>
        <family val="1"/>
        <scheme val="minor"/>
      </rPr>
      <t xml:space="preserve">] = </t>
    </r>
  </si>
  <si>
    <r>
      <t>Material per 1 yd</t>
    </r>
    <r>
      <rPr>
        <b/>
        <u/>
        <vertAlign val="superscript"/>
        <sz val="11"/>
        <color theme="1"/>
        <rFont val="Times New Roman"/>
        <family val="1"/>
        <scheme val="minor"/>
      </rPr>
      <t>3</t>
    </r>
    <r>
      <rPr>
        <b/>
        <u/>
        <sz val="11"/>
        <color theme="1"/>
        <rFont val="Times New Roman"/>
        <family val="1"/>
        <scheme val="minor"/>
      </rPr>
      <t xml:space="preserve"> </t>
    </r>
  </si>
  <si>
    <t>w/cm =</t>
  </si>
  <si>
    <t>Steel Fibers [%] =</t>
  </si>
  <si>
    <t>Glenium 7920 [oz./cwt] =</t>
  </si>
  <si>
    <t>MasterMatrix VMA 358 [oz./cwt] =</t>
  </si>
  <si>
    <t>UFR [lb/ft3] =</t>
  </si>
  <si>
    <t xml:space="preserve">Type I Cement [lb/mix] = </t>
  </si>
  <si>
    <t xml:space="preserve">Slag [lb/mix] = </t>
  </si>
  <si>
    <t xml:space="preserve">Silica Fume [lb/mix] = </t>
  </si>
  <si>
    <t xml:space="preserve">Water [lb/mix] = </t>
  </si>
  <si>
    <t xml:space="preserve">Fine Masonry Sand [lb/mix] = </t>
  </si>
  <si>
    <t>UFR [lb/mix] =</t>
  </si>
  <si>
    <t xml:space="preserve">Steel Fibers [lb/mix] = </t>
  </si>
  <si>
    <t xml:space="preserve">Glenium 7920 [oz/mix] = </t>
  </si>
  <si>
    <t xml:space="preserve">MasterMatrix VMA 358 [oz/mix]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</si>
</sst>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 x14ac:knownFonts="1">
    <font>
      <sz val="11"/>
      <color theme="1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1"/>
      <name val="Times New Roman"/>
      <family val="1"/>
      <scheme val="minor"/>
    </font>
    <font>
      <b/>
      <u/>
      <sz val="14"/>
      <color theme="1"/>
      <name val="Times New Roman"/>
      <family val="2"/>
      <scheme val="minor"/>
    </font>
    <font>
      <b/>
      <vertAlign val="superscript"/>
      <sz val="11"/>
      <color theme="1"/>
      <name val="Times New Roman"/>
      <family val="2"/>
      <scheme val="minor"/>
    </font>
    <font>
      <b/>
      <vertAlign val="subscript"/>
      <sz val="11"/>
      <color theme="1"/>
      <name val="Times New Roman"/>
      <family val="2"/>
      <scheme val="minor"/>
    </font>
    <font>
      <b/>
      <u/>
      <sz val="12"/>
      <color theme="1"/>
      <name val="Times New Roman"/>
      <family val="2"/>
      <scheme val="minor"/>
    </font>
    <font>
      <b/>
      <i/>
      <sz val="11"/>
      <color theme="1"/>
      <name val="Times New Roman"/>
      <family val="2"/>
      <scheme val="minor"/>
    </font>
    <font>
      <b/>
      <u/>
      <sz val="11"/>
      <color theme="1"/>
      <name val="Times New Roman"/>
      <family val="2"/>
      <scheme val="minor"/>
    </font>
    <font>
      <vertAlign val="subscript"/>
      <sz val="11"/>
      <color theme="1"/>
      <name val="Times New Roman"/>
      <family val="1"/>
      <scheme val="minor"/>
    </font>
    <font>
      <vertAlign val="superscript"/>
      <sz val="11"/>
      <color theme="1"/>
      <name val="Times New Roman"/>
      <family val="1"/>
      <scheme val="minor"/>
    </font>
    <font>
      <b/>
      <sz val="11"/>
      <color theme="1"/>
      <name val="Times New Roman"/>
      <family val="1"/>
      <scheme val="minor"/>
    </font>
    <font>
      <b/>
      <i/>
      <sz val="11"/>
      <color theme="1"/>
      <name val="Times New Roman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Times New Roman"/>
      <family val="1"/>
      <scheme val="minor"/>
    </font>
    <font>
      <b/>
      <u/>
      <vertAlign val="superscript"/>
      <sz val="11"/>
      <color theme="1"/>
      <name val="Times New Roman"/>
      <family val="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'Particle Packing Analysis '!$Z$3</c:f>
              <c:strCache>
                <c:ptCount val="1"/>
                <c:pt idx="0">
                  <c:v>CPFT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'!$Z$4:$Z$51</c:f>
              <c:numCache>
                <c:formatCode>0.0</c:formatCode>
                <c:ptCount val="48"/>
                <c:pt idx="0">
                  <c:v>0</c:v>
                </c:pt>
                <c:pt idx="1">
                  <c:v>5.0743343999708452</c:v>
                </c:pt>
                <c:pt idx="2">
                  <c:v>8.476770214685617</c:v>
                </c:pt>
                <c:pt idx="3">
                  <c:v>11.10876897231924</c:v>
                </c:pt>
                <c:pt idx="4">
                  <c:v>13.284729596444206</c:v>
                </c:pt>
                <c:pt idx="5">
                  <c:v>15.154969851518125</c:v>
                </c:pt>
                <c:pt idx="6">
                  <c:v>16.804119661106842</c:v>
                </c:pt>
                <c:pt idx="7">
                  <c:v>18.284961500774337</c:v>
                </c:pt>
                <c:pt idx="8">
                  <c:v>20.872629356949528</c:v>
                </c:pt>
                <c:pt idx="9">
                  <c:v>23.096732375047925</c:v>
                </c:pt>
                <c:pt idx="10">
                  <c:v>25.057913062316207</c:v>
                </c:pt>
                <c:pt idx="11">
                  <c:v>26.818940714242519</c:v>
                </c:pt>
                <c:pt idx="12">
                  <c:v>28.421832203347119</c:v>
                </c:pt>
                <c:pt idx="13">
                  <c:v>29.896213740069882</c:v>
                </c:pt>
                <c:pt idx="14">
                  <c:v>31.263825340957453</c:v>
                </c:pt>
                <c:pt idx="15">
                  <c:v>32.541132873691538</c:v>
                </c:pt>
                <c:pt idx="16">
                  <c:v>33.15003380734052</c:v>
                </c:pt>
                <c:pt idx="17">
                  <c:v>34.873382900796905</c:v>
                </c:pt>
                <c:pt idx="18">
                  <c:v>35.946695293356171</c:v>
                </c:pt>
                <c:pt idx="19">
                  <c:v>36.967609514184218</c:v>
                </c:pt>
                <c:pt idx="20">
                  <c:v>37.941731712073299</c:v>
                </c:pt>
                <c:pt idx="21">
                  <c:v>38.873779477604693</c:v>
                </c:pt>
                <c:pt idx="22">
                  <c:v>39.325302406544836</c:v>
                </c:pt>
                <c:pt idx="23">
                  <c:v>39.76776347991261</c:v>
                </c:pt>
                <c:pt idx="24">
                  <c:v>40.627124491304059</c:v>
                </c:pt>
                <c:pt idx="25">
                  <c:v>41.857651046647405</c:v>
                </c:pt>
                <c:pt idx="26">
                  <c:v>42.253497937639814</c:v>
                </c:pt>
                <c:pt idx="27">
                  <c:v>42.642653833858432</c:v>
                </c:pt>
                <c:pt idx="28">
                  <c:v>44.496590466240932</c:v>
                </c:pt>
                <c:pt idx="29">
                  <c:v>45.543063600219575</c:v>
                </c:pt>
                <c:pt idx="30">
                  <c:v>46.216271012019163</c:v>
                </c:pt>
                <c:pt idx="31">
                  <c:v>46.546009469812759</c:v>
                </c:pt>
                <c:pt idx="32">
                  <c:v>47.82240020366482</c:v>
                </c:pt>
                <c:pt idx="33">
                  <c:v>48.738416237507224</c:v>
                </c:pt>
                <c:pt idx="34">
                  <c:v>49.622278291405323</c:v>
                </c:pt>
                <c:pt idx="35">
                  <c:v>51.030627370531931</c:v>
                </c:pt>
                <c:pt idx="36">
                  <c:v>51.840263821467595</c:v>
                </c:pt>
                <c:pt idx="37">
                  <c:v>52.104668237023056</c:v>
                </c:pt>
                <c:pt idx="38">
                  <c:v>53.388399907130932</c:v>
                </c:pt>
                <c:pt idx="39">
                  <c:v>54.613293723352875</c:v>
                </c:pt>
                <c:pt idx="40">
                  <c:v>55.322494781164913</c:v>
                </c:pt>
                <c:pt idx="41">
                  <c:v>55.785281741793348</c:v>
                </c:pt>
                <c:pt idx="42">
                  <c:v>56.909407111897082</c:v>
                </c:pt>
                <c:pt idx="43">
                  <c:v>60.427180036456186</c:v>
                </c:pt>
                <c:pt idx="44">
                  <c:v>62.855592247693103</c:v>
                </c:pt>
                <c:pt idx="45">
                  <c:v>67.03757659229494</c:v>
                </c:pt>
                <c:pt idx="46">
                  <c:v>75.274171695772097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CA-40E2-95A4-0CE2A17012B9}"/>
            </c:ext>
          </c:extLst>
        </c:ser>
        <c:ser>
          <c:idx val="0"/>
          <c:order val="1"/>
          <c:tx>
            <c:strRef>
              <c:f>'Particle Packing Analysis '!$H$4</c:f>
              <c:strCache>
                <c:ptCount val="1"/>
                <c:pt idx="0">
                  <c:v>OPT#1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'!$O$4:$O$51</c:f>
              <c:numCache>
                <c:formatCode>0.0</c:formatCode>
                <c:ptCount val="48"/>
                <c:pt idx="0">
                  <c:v>4.2370755364223402</c:v>
                </c:pt>
                <c:pt idx="1">
                  <c:v>6.6030189452076566</c:v>
                </c:pt>
                <c:pt idx="2">
                  <c:v>8.9604059254215436</c:v>
                </c:pt>
                <c:pt idx="3">
                  <c:v>11.218885048492576</c:v>
                </c:pt>
                <c:pt idx="4">
                  <c:v>13.310804171563603</c:v>
                </c:pt>
                <c:pt idx="5">
                  <c:v>15.249902348429281</c:v>
                </c:pt>
                <c:pt idx="6">
                  <c:v>17.058086953866379</c:v>
                </c:pt>
                <c:pt idx="7">
                  <c:v>18.762700845017768</c:v>
                </c:pt>
                <c:pt idx="8">
                  <c:v>21.932524341606253</c:v>
                </c:pt>
                <c:pt idx="9">
                  <c:v>24.805619531944746</c:v>
                </c:pt>
                <c:pt idx="10">
                  <c:v>27.414840248622514</c:v>
                </c:pt>
                <c:pt idx="11">
                  <c:v>29.809953108157437</c:v>
                </c:pt>
                <c:pt idx="12">
                  <c:v>31.998730253406642</c:v>
                </c:pt>
                <c:pt idx="13">
                  <c:v>33.989070255798708</c:v>
                </c:pt>
                <c:pt idx="14">
                  <c:v>35.768924268012192</c:v>
                </c:pt>
                <c:pt idx="15">
                  <c:v>36.944749708797104</c:v>
                </c:pt>
                <c:pt idx="16">
                  <c:v>38.102493330752075</c:v>
                </c:pt>
                <c:pt idx="17">
                  <c:v>40.064924196616943</c:v>
                </c:pt>
                <c:pt idx="18">
                  <c:v>41.190566440526865</c:v>
                </c:pt>
                <c:pt idx="19">
                  <c:v>42.186327970151076</c:v>
                </c:pt>
                <c:pt idx="20">
                  <c:v>43.05837792245385</c:v>
                </c:pt>
                <c:pt idx="21">
                  <c:v>43.824729303328056</c:v>
                </c:pt>
                <c:pt idx="22">
                  <c:v>44.1603721366223</c:v>
                </c:pt>
                <c:pt idx="23">
                  <c:v>44.494981554559395</c:v>
                </c:pt>
                <c:pt idx="24">
                  <c:v>45.078357533290742</c:v>
                </c:pt>
                <c:pt idx="25">
                  <c:v>45.813325787102052</c:v>
                </c:pt>
                <c:pt idx="26">
                  <c:v>46.018363062182011</c:v>
                </c:pt>
                <c:pt idx="27">
                  <c:v>46.222380750952453</c:v>
                </c:pt>
                <c:pt idx="28">
                  <c:v>47.016777051947479</c:v>
                </c:pt>
                <c:pt idx="29">
                  <c:v>47.367382261115921</c:v>
                </c:pt>
                <c:pt idx="30">
                  <c:v>47.556070696275846</c:v>
                </c:pt>
                <c:pt idx="31">
                  <c:v>47.639932056712951</c:v>
                </c:pt>
                <c:pt idx="32">
                  <c:v>47.900812498461356</c:v>
                </c:pt>
                <c:pt idx="33">
                  <c:v>48.002140508344091</c:v>
                </c:pt>
                <c:pt idx="34">
                  <c:v>48.100879360045006</c:v>
                </c:pt>
                <c:pt idx="35">
                  <c:v>48.176365184308438</c:v>
                </c:pt>
                <c:pt idx="36">
                  <c:v>48.193380821723643</c:v>
                </c:pt>
                <c:pt idx="37">
                  <c:v>48.198789651267887</c:v>
                </c:pt>
                <c:pt idx="38">
                  <c:v>48.320963440713633</c:v>
                </c:pt>
                <c:pt idx="39">
                  <c:v>48.443137230159387</c:v>
                </c:pt>
                <c:pt idx="40">
                  <c:v>48.516441503826826</c:v>
                </c:pt>
                <c:pt idx="41">
                  <c:v>48.563336661294954</c:v>
                </c:pt>
                <c:pt idx="42">
                  <c:v>48.968281872399949</c:v>
                </c:pt>
                <c:pt idx="43">
                  <c:v>50.345095590156923</c:v>
                </c:pt>
                <c:pt idx="44">
                  <c:v>51.397953139029909</c:v>
                </c:pt>
                <c:pt idx="45">
                  <c:v>53.422679194554874</c:v>
                </c:pt>
                <c:pt idx="46">
                  <c:v>67.15948993870424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CA-40E2-95A4-0CE2A17012B9}"/>
            </c:ext>
          </c:extLst>
        </c:ser>
        <c:ser>
          <c:idx val="2"/>
          <c:order val="2"/>
          <c:tx>
            <c:strRef>
              <c:f>'Particle Packing Analysis '!$T$3</c:f>
              <c:strCache>
                <c:ptCount val="1"/>
                <c:pt idx="0">
                  <c:v>OPT#6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'!$T$4:$T$51</c:f>
              <c:numCache>
                <c:formatCode>0.0</c:formatCode>
                <c:ptCount val="48"/>
                <c:pt idx="0">
                  <c:v>4.0586956755479635</c:v>
                </c:pt>
                <c:pt idx="1">
                  <c:v>6.430793043328662</c:v>
                </c:pt>
                <c:pt idx="2">
                  <c:v>8.7943339825379319</c:v>
                </c:pt>
                <c:pt idx="3">
                  <c:v>11.058967064604346</c:v>
                </c:pt>
                <c:pt idx="4">
                  <c:v>13.157040146670756</c:v>
                </c:pt>
                <c:pt idx="5">
                  <c:v>15.102292282531815</c:v>
                </c:pt>
                <c:pt idx="6">
                  <c:v>16.916630846964299</c:v>
                </c:pt>
                <c:pt idx="7">
                  <c:v>18.627398697111069</c:v>
                </c:pt>
                <c:pt idx="8">
                  <c:v>21.809530111690322</c:v>
                </c:pt>
                <c:pt idx="9">
                  <c:v>24.694933220019578</c:v>
                </c:pt>
                <c:pt idx="10">
                  <c:v>27.316461854688111</c:v>
                </c:pt>
                <c:pt idx="11">
                  <c:v>29.723882632213797</c:v>
                </c:pt>
                <c:pt idx="12">
                  <c:v>31.92496769545377</c:v>
                </c:pt>
                <c:pt idx="13">
                  <c:v>33.927615615836594</c:v>
                </c:pt>
                <c:pt idx="14">
                  <c:v>35.719777546040852</c:v>
                </c:pt>
                <c:pt idx="15">
                  <c:v>36.907910904816532</c:v>
                </c:pt>
                <c:pt idx="16">
                  <c:v>38.07180848576688</c:v>
                </c:pt>
                <c:pt idx="17">
                  <c:v>40.052701228617892</c:v>
                </c:pt>
                <c:pt idx="18">
                  <c:v>41.190651390518582</c:v>
                </c:pt>
                <c:pt idx="19">
                  <c:v>42.198720838133561</c:v>
                </c:pt>
                <c:pt idx="20">
                  <c:v>43.083078708427095</c:v>
                </c:pt>
                <c:pt idx="21">
                  <c:v>43.861738007292068</c:v>
                </c:pt>
                <c:pt idx="22">
                  <c:v>44.203534799581689</c:v>
                </c:pt>
                <c:pt idx="23">
                  <c:v>44.544298176514168</c:v>
                </c:pt>
                <c:pt idx="24">
                  <c:v>45.184873965128176</c:v>
                </c:pt>
                <c:pt idx="25">
                  <c:v>46.005641933763464</c:v>
                </c:pt>
                <c:pt idx="26">
                  <c:v>46.239279113784754</c:v>
                </c:pt>
                <c:pt idx="27">
                  <c:v>46.471896707496526</c:v>
                </c:pt>
                <c:pt idx="28">
                  <c:v>47.40929253319819</c:v>
                </c:pt>
                <c:pt idx="29">
                  <c:v>47.845697457190617</c:v>
                </c:pt>
                <c:pt idx="30">
                  <c:v>48.091585702233203</c:v>
                </c:pt>
                <c:pt idx="31">
                  <c:v>48.204046967611639</c:v>
                </c:pt>
                <c:pt idx="32">
                  <c:v>48.579327029125359</c:v>
                </c:pt>
                <c:pt idx="33">
                  <c:v>48.766454753832079</c:v>
                </c:pt>
                <c:pt idx="34">
                  <c:v>48.950993320356979</c:v>
                </c:pt>
                <c:pt idx="35">
                  <c:v>49.169478669327056</c:v>
                </c:pt>
                <c:pt idx="36">
                  <c:v>49.272294021566239</c:v>
                </c:pt>
                <c:pt idx="37">
                  <c:v>49.306302756051814</c:v>
                </c:pt>
                <c:pt idx="38">
                  <c:v>49.614412912981557</c:v>
                </c:pt>
                <c:pt idx="39">
                  <c:v>49.922523069911307</c:v>
                </c:pt>
                <c:pt idx="40">
                  <c:v>50.107389164069147</c:v>
                </c:pt>
                <c:pt idx="41">
                  <c:v>50.228658868530871</c:v>
                </c:pt>
                <c:pt idx="42">
                  <c:v>50.790769715376399</c:v>
                </c:pt>
                <c:pt idx="43">
                  <c:v>52.701946594651169</c:v>
                </c:pt>
                <c:pt idx="44">
                  <c:v>54.163434796449529</c:v>
                </c:pt>
                <c:pt idx="45">
                  <c:v>56.973989030677139</c:v>
                </c:pt>
                <c:pt idx="46">
                  <c:v>70.077944208237085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CA-40E2-95A4-0CE2A17012B9}"/>
            </c:ext>
          </c:extLst>
        </c:ser>
        <c:ser>
          <c:idx val="3"/>
          <c:order val="3"/>
          <c:tx>
            <c:strRef>
              <c:f>'Particle Packing Analysis '!$U$3</c:f>
              <c:strCache>
                <c:ptCount val="1"/>
                <c:pt idx="0">
                  <c:v>OPT#7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'!$U$4:$U$51</c:f>
              <c:numCache>
                <c:formatCode>0.0</c:formatCode>
                <c:ptCount val="48"/>
                <c:pt idx="0">
                  <c:v>3.8803158146735863</c:v>
                </c:pt>
                <c:pt idx="1">
                  <c:v>6.2585671414496673</c:v>
                </c:pt>
                <c:pt idx="2">
                  <c:v>8.6282620396543184</c:v>
                </c:pt>
                <c:pt idx="3">
                  <c:v>10.899049080716116</c:v>
                </c:pt>
                <c:pt idx="4">
                  <c:v>13.00327612177791</c:v>
                </c:pt>
                <c:pt idx="5">
                  <c:v>14.954682216634351</c:v>
                </c:pt>
                <c:pt idx="6">
                  <c:v>16.775174740062216</c:v>
                </c:pt>
                <c:pt idx="7">
                  <c:v>18.492096549204366</c:v>
                </c:pt>
                <c:pt idx="8">
                  <c:v>21.686535881774386</c:v>
                </c:pt>
                <c:pt idx="9">
                  <c:v>24.584246908094411</c:v>
                </c:pt>
                <c:pt idx="10">
                  <c:v>27.218083460753707</c:v>
                </c:pt>
                <c:pt idx="11">
                  <c:v>29.637812156270158</c:v>
                </c:pt>
                <c:pt idx="12">
                  <c:v>31.851205137500891</c:v>
                </c:pt>
                <c:pt idx="13">
                  <c:v>33.866160975874486</c:v>
                </c:pt>
                <c:pt idx="14">
                  <c:v>35.670630824069505</c:v>
                </c:pt>
                <c:pt idx="15">
                  <c:v>36.871072100835946</c:v>
                </c:pt>
                <c:pt idx="16">
                  <c:v>38.041123640781677</c:v>
                </c:pt>
                <c:pt idx="17">
                  <c:v>40.040478260618848</c:v>
                </c:pt>
                <c:pt idx="18">
                  <c:v>41.190736340510291</c:v>
                </c:pt>
                <c:pt idx="19">
                  <c:v>42.211113706116038</c:v>
                </c:pt>
                <c:pt idx="20">
                  <c:v>43.10777949440034</c:v>
                </c:pt>
                <c:pt idx="21">
                  <c:v>43.898746711256074</c:v>
                </c:pt>
                <c:pt idx="22">
                  <c:v>44.246697462541086</c:v>
                </c:pt>
                <c:pt idx="23">
                  <c:v>44.593614798468948</c:v>
                </c:pt>
                <c:pt idx="24">
                  <c:v>45.291390396965603</c:v>
                </c:pt>
                <c:pt idx="25">
                  <c:v>46.197958080424883</c:v>
                </c:pt>
                <c:pt idx="26">
                  <c:v>46.460195165387496</c:v>
                </c:pt>
                <c:pt idx="27">
                  <c:v>46.721412664040599</c:v>
                </c:pt>
                <c:pt idx="28">
                  <c:v>47.801808014448909</c:v>
                </c:pt>
                <c:pt idx="29">
                  <c:v>48.324012653265314</c:v>
                </c:pt>
                <c:pt idx="30">
                  <c:v>48.627100708190561</c:v>
                </c:pt>
                <c:pt idx="31">
                  <c:v>48.76816187851032</c:v>
                </c:pt>
                <c:pt idx="32">
                  <c:v>49.257841559789362</c:v>
                </c:pt>
                <c:pt idx="33">
                  <c:v>49.53076899932006</c:v>
                </c:pt>
                <c:pt idx="34">
                  <c:v>49.801107280668944</c:v>
                </c:pt>
                <c:pt idx="35">
                  <c:v>50.16259215434566</c:v>
                </c:pt>
                <c:pt idx="36">
                  <c:v>50.351207221408842</c:v>
                </c:pt>
                <c:pt idx="37">
                  <c:v>50.413815860835733</c:v>
                </c:pt>
                <c:pt idx="38">
                  <c:v>50.90786238524948</c:v>
                </c:pt>
                <c:pt idx="39">
                  <c:v>51.401908909663227</c:v>
                </c:pt>
                <c:pt idx="40">
                  <c:v>51.698336824311461</c:v>
                </c:pt>
                <c:pt idx="41">
                  <c:v>51.893981075766789</c:v>
                </c:pt>
                <c:pt idx="42">
                  <c:v>52.613257558352842</c:v>
                </c:pt>
                <c:pt idx="43">
                  <c:v>55.058797599145414</c:v>
                </c:pt>
                <c:pt idx="44">
                  <c:v>56.928916453869149</c:v>
                </c:pt>
                <c:pt idx="45">
                  <c:v>60.52529886679941</c:v>
                </c:pt>
                <c:pt idx="46">
                  <c:v>72.99639847776993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CA-40E2-95A4-0CE2A17012B9}"/>
            </c:ext>
          </c:extLst>
        </c:ser>
        <c:ser>
          <c:idx val="4"/>
          <c:order val="4"/>
          <c:tx>
            <c:strRef>
              <c:f>'Particle Packing Analysis '!$V$3</c:f>
              <c:strCache>
                <c:ptCount val="1"/>
                <c:pt idx="0">
                  <c:v>OPT#8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'!$V$4:$V$51</c:f>
              <c:numCache>
                <c:formatCode>0.0</c:formatCode>
                <c:ptCount val="48"/>
                <c:pt idx="0">
                  <c:v>3.7019359537992091</c:v>
                </c:pt>
                <c:pt idx="1">
                  <c:v>6.0863412395706735</c:v>
                </c:pt>
                <c:pt idx="2">
                  <c:v>8.4621900967707067</c:v>
                </c:pt>
                <c:pt idx="3">
                  <c:v>10.739131096827887</c:v>
                </c:pt>
                <c:pt idx="4">
                  <c:v>12.849512096885062</c:v>
                </c:pt>
                <c:pt idx="5">
                  <c:v>14.807072150736886</c:v>
                </c:pt>
                <c:pt idx="6">
                  <c:v>16.633718633160132</c:v>
                </c:pt>
                <c:pt idx="7">
                  <c:v>18.35679440129767</c:v>
                </c:pt>
                <c:pt idx="8">
                  <c:v>21.563541651858454</c:v>
                </c:pt>
                <c:pt idx="9">
                  <c:v>24.473560596169236</c:v>
                </c:pt>
                <c:pt idx="10">
                  <c:v>27.1197050668193</c:v>
                </c:pt>
                <c:pt idx="11">
                  <c:v>29.551741680326518</c:v>
                </c:pt>
                <c:pt idx="12">
                  <c:v>31.777442579548019</c:v>
                </c:pt>
                <c:pt idx="13">
                  <c:v>33.804706335912371</c:v>
                </c:pt>
                <c:pt idx="14">
                  <c:v>35.621484102098165</c:v>
                </c:pt>
                <c:pt idx="15">
                  <c:v>36.834233296855366</c:v>
                </c:pt>
                <c:pt idx="16">
                  <c:v>38.010438795796489</c:v>
                </c:pt>
                <c:pt idx="17">
                  <c:v>40.028255292619797</c:v>
                </c:pt>
                <c:pt idx="18">
                  <c:v>41.190821290502008</c:v>
                </c:pt>
                <c:pt idx="19">
                  <c:v>42.223506574098515</c:v>
                </c:pt>
                <c:pt idx="20">
                  <c:v>43.132480280373585</c:v>
                </c:pt>
                <c:pt idx="21">
                  <c:v>43.935755415220086</c:v>
                </c:pt>
                <c:pt idx="22">
                  <c:v>44.289860125500475</c:v>
                </c:pt>
                <c:pt idx="23">
                  <c:v>44.642931420423714</c:v>
                </c:pt>
                <c:pt idx="24">
                  <c:v>45.397906828803038</c:v>
                </c:pt>
                <c:pt idx="25">
                  <c:v>46.390274227086302</c:v>
                </c:pt>
                <c:pt idx="26">
                  <c:v>46.681111216990239</c:v>
                </c:pt>
                <c:pt idx="27">
                  <c:v>46.970928620584672</c:v>
                </c:pt>
                <c:pt idx="28">
                  <c:v>48.194323495699628</c:v>
                </c:pt>
                <c:pt idx="29">
                  <c:v>48.802327849340024</c:v>
                </c:pt>
                <c:pt idx="30">
                  <c:v>49.162615714147918</c:v>
                </c:pt>
                <c:pt idx="31">
                  <c:v>49.332276789409008</c:v>
                </c:pt>
                <c:pt idx="32">
                  <c:v>49.936356090453351</c:v>
                </c:pt>
                <c:pt idx="33">
                  <c:v>50.29508324480804</c:v>
                </c:pt>
                <c:pt idx="34">
                  <c:v>50.651221240980917</c:v>
                </c:pt>
                <c:pt idx="35">
                  <c:v>51.155705639364278</c:v>
                </c:pt>
                <c:pt idx="36">
                  <c:v>51.430120421251438</c:v>
                </c:pt>
                <c:pt idx="37">
                  <c:v>51.521328965619666</c:v>
                </c:pt>
                <c:pt idx="38">
                  <c:v>52.201311857517403</c:v>
                </c:pt>
                <c:pt idx="39">
                  <c:v>52.88129474941514</c:v>
                </c:pt>
                <c:pt idx="40">
                  <c:v>53.289284484553782</c:v>
                </c:pt>
                <c:pt idx="41">
                  <c:v>53.559303283002706</c:v>
                </c:pt>
                <c:pt idx="42">
                  <c:v>54.435745401329285</c:v>
                </c:pt>
                <c:pt idx="43">
                  <c:v>57.415648603639653</c:v>
                </c:pt>
                <c:pt idx="44">
                  <c:v>59.69439811128877</c:v>
                </c:pt>
                <c:pt idx="45">
                  <c:v>64.076608702921675</c:v>
                </c:pt>
                <c:pt idx="46">
                  <c:v>75.91485274730276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CA-40E2-95A4-0CE2A170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44847"/>
        <c:axId val="847446095"/>
      </c:scatterChart>
      <c:valAx>
        <c:axId val="8474448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Paricle Size (D)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46095"/>
        <c:crossesAt val="0"/>
        <c:crossBetween val="midCat"/>
      </c:valAx>
      <c:valAx>
        <c:axId val="84744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% Cumulative finer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44847"/>
        <c:crossesAt val="1.0000000000000002E-3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'Particle Packing Analysis '!$Z$3</c:f>
              <c:strCache>
                <c:ptCount val="1"/>
                <c:pt idx="0">
                  <c:v>CPFT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'!$Z$4:$Z$51</c:f>
              <c:numCache>
                <c:formatCode>0.0</c:formatCode>
                <c:ptCount val="48"/>
                <c:pt idx="0">
                  <c:v>0</c:v>
                </c:pt>
                <c:pt idx="1">
                  <c:v>5.0743343999708452</c:v>
                </c:pt>
                <c:pt idx="2">
                  <c:v>8.476770214685617</c:v>
                </c:pt>
                <c:pt idx="3">
                  <c:v>11.10876897231924</c:v>
                </c:pt>
                <c:pt idx="4">
                  <c:v>13.284729596444206</c:v>
                </c:pt>
                <c:pt idx="5">
                  <c:v>15.154969851518125</c:v>
                </c:pt>
                <c:pt idx="6">
                  <c:v>16.804119661106842</c:v>
                </c:pt>
                <c:pt idx="7">
                  <c:v>18.284961500774337</c:v>
                </c:pt>
                <c:pt idx="8">
                  <c:v>20.872629356949528</c:v>
                </c:pt>
                <c:pt idx="9">
                  <c:v>23.096732375047925</c:v>
                </c:pt>
                <c:pt idx="10">
                  <c:v>25.057913062316207</c:v>
                </c:pt>
                <c:pt idx="11">
                  <c:v>26.818940714242519</c:v>
                </c:pt>
                <c:pt idx="12">
                  <c:v>28.421832203347119</c:v>
                </c:pt>
                <c:pt idx="13">
                  <c:v>29.896213740069882</c:v>
                </c:pt>
                <c:pt idx="14">
                  <c:v>31.263825340957453</c:v>
                </c:pt>
                <c:pt idx="15">
                  <c:v>32.541132873691538</c:v>
                </c:pt>
                <c:pt idx="16">
                  <c:v>33.15003380734052</c:v>
                </c:pt>
                <c:pt idx="17">
                  <c:v>34.873382900796905</c:v>
                </c:pt>
                <c:pt idx="18">
                  <c:v>35.946695293356171</c:v>
                </c:pt>
                <c:pt idx="19">
                  <c:v>36.967609514184218</c:v>
                </c:pt>
                <c:pt idx="20">
                  <c:v>37.941731712073299</c:v>
                </c:pt>
                <c:pt idx="21">
                  <c:v>38.873779477604693</c:v>
                </c:pt>
                <c:pt idx="22">
                  <c:v>39.325302406544836</c:v>
                </c:pt>
                <c:pt idx="23">
                  <c:v>39.76776347991261</c:v>
                </c:pt>
                <c:pt idx="24">
                  <c:v>40.627124491304059</c:v>
                </c:pt>
                <c:pt idx="25">
                  <c:v>41.857651046647405</c:v>
                </c:pt>
                <c:pt idx="26">
                  <c:v>42.253497937639814</c:v>
                </c:pt>
                <c:pt idx="27">
                  <c:v>42.642653833858432</c:v>
                </c:pt>
                <c:pt idx="28">
                  <c:v>44.496590466240932</c:v>
                </c:pt>
                <c:pt idx="29">
                  <c:v>45.543063600219575</c:v>
                </c:pt>
                <c:pt idx="30">
                  <c:v>46.216271012019163</c:v>
                </c:pt>
                <c:pt idx="31">
                  <c:v>46.546009469812759</c:v>
                </c:pt>
                <c:pt idx="32">
                  <c:v>47.82240020366482</c:v>
                </c:pt>
                <c:pt idx="33">
                  <c:v>48.738416237507224</c:v>
                </c:pt>
                <c:pt idx="34">
                  <c:v>49.622278291405323</c:v>
                </c:pt>
                <c:pt idx="35">
                  <c:v>51.030627370531931</c:v>
                </c:pt>
                <c:pt idx="36">
                  <c:v>51.840263821467595</c:v>
                </c:pt>
                <c:pt idx="37">
                  <c:v>52.104668237023056</c:v>
                </c:pt>
                <c:pt idx="38">
                  <c:v>53.388399907130932</c:v>
                </c:pt>
                <c:pt idx="39">
                  <c:v>54.613293723352875</c:v>
                </c:pt>
                <c:pt idx="40">
                  <c:v>55.322494781164913</c:v>
                </c:pt>
                <c:pt idx="41">
                  <c:v>55.785281741793348</c:v>
                </c:pt>
                <c:pt idx="42">
                  <c:v>56.909407111897082</c:v>
                </c:pt>
                <c:pt idx="43">
                  <c:v>60.427180036456186</c:v>
                </c:pt>
                <c:pt idx="44">
                  <c:v>62.855592247693103</c:v>
                </c:pt>
                <c:pt idx="45">
                  <c:v>67.03757659229494</c:v>
                </c:pt>
                <c:pt idx="46">
                  <c:v>75.274171695772097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0B-4933-94E0-A049E821BF05}"/>
            </c:ext>
          </c:extLst>
        </c:ser>
        <c:ser>
          <c:idx val="0"/>
          <c:order val="1"/>
          <c:tx>
            <c:strRef>
              <c:f>'Particle Packing Analysis '!$D$2</c:f>
              <c:strCache>
                <c:ptCount val="1"/>
                <c:pt idx="0">
                  <c:v>Slag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'!$D$4:$D$51</c:f>
              <c:numCache>
                <c:formatCode>0.00</c:formatCode>
                <c:ptCount val="48"/>
                <c:pt idx="0">
                  <c:v>5.5980999999999996</c:v>
                </c:pt>
                <c:pt idx="1">
                  <c:v>11.494199999999999</c:v>
                </c:pt>
                <c:pt idx="2">
                  <c:v>17.486399999999996</c:v>
                </c:pt>
                <c:pt idx="3">
                  <c:v>23.307500000000001</c:v>
                </c:pt>
                <c:pt idx="4">
                  <c:v>28.776199999999996</c:v>
                </c:pt>
                <c:pt idx="5">
                  <c:v>33.88130000000001</c:v>
                </c:pt>
                <c:pt idx="6">
                  <c:v>38.658499999999997</c:v>
                </c:pt>
                <c:pt idx="7">
                  <c:v>43.141800000000003</c:v>
                </c:pt>
                <c:pt idx="8">
                  <c:v>51.3018</c:v>
                </c:pt>
                <c:pt idx="9">
                  <c:v>58.458500000000001</c:v>
                </c:pt>
                <c:pt idx="10">
                  <c:v>64.677999999999997</c:v>
                </c:pt>
                <c:pt idx="11">
                  <c:v>70.042400000000015</c:v>
                </c:pt>
                <c:pt idx="12">
                  <c:v>74.645799999999994</c:v>
                </c:pt>
                <c:pt idx="13">
                  <c:v>78.583999999999989</c:v>
                </c:pt>
                <c:pt idx="14">
                  <c:v>81.947999999999993</c:v>
                </c:pt>
                <c:pt idx="15">
                  <c:v>84.019000000000005</c:v>
                </c:pt>
                <c:pt idx="16">
                  <c:v>86.09</c:v>
                </c:pt>
                <c:pt idx="17">
                  <c:v>89.35</c:v>
                </c:pt>
                <c:pt idx="18">
                  <c:v>91.123700000000014</c:v>
                </c:pt>
                <c:pt idx="19">
                  <c:v>92.636099999999999</c:v>
                </c:pt>
                <c:pt idx="20">
                  <c:v>93.920099999999991</c:v>
                </c:pt>
                <c:pt idx="21">
                  <c:v>95.014299999999977</c:v>
                </c:pt>
                <c:pt idx="22">
                  <c:v>95.478799999999978</c:v>
                </c:pt>
                <c:pt idx="23">
                  <c:v>95.943299999999994</c:v>
                </c:pt>
                <c:pt idx="24">
                  <c:v>96.728300000000004</c:v>
                </c:pt>
                <c:pt idx="25">
                  <c:v>97.679400000000001</c:v>
                </c:pt>
                <c:pt idx="26">
                  <c:v>97.934799999999996</c:v>
                </c:pt>
                <c:pt idx="27">
                  <c:v>98.190200000000004</c:v>
                </c:pt>
                <c:pt idx="28">
                  <c:v>99.127300000000005</c:v>
                </c:pt>
                <c:pt idx="29">
                  <c:v>99.489799999999988</c:v>
                </c:pt>
                <c:pt idx="30">
                  <c:v>99.666399999999996</c:v>
                </c:pt>
                <c:pt idx="31">
                  <c:v>99.742099999999994</c:v>
                </c:pt>
                <c:pt idx="32">
                  <c:v>99.943799999999996</c:v>
                </c:pt>
                <c:pt idx="33">
                  <c:v>99.968050000000005</c:v>
                </c:pt>
                <c:pt idx="34">
                  <c:v>99.9923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0B-4933-94E0-A049E821BF05}"/>
            </c:ext>
          </c:extLst>
        </c:ser>
        <c:ser>
          <c:idx val="2"/>
          <c:order val="2"/>
          <c:tx>
            <c:strRef>
              <c:f>'Particle Packing Analysis '!$G$2</c:f>
              <c:strCache>
                <c:ptCount val="1"/>
                <c:pt idx="0">
                  <c:v>UFR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'!$G$4:$G$51</c:f>
              <c:numCache>
                <c:formatCode>0.00</c:formatCode>
                <c:ptCount val="48"/>
                <c:pt idx="0">
                  <c:v>0.15000000000000033</c:v>
                </c:pt>
                <c:pt idx="1">
                  <c:v>0.2775675675675679</c:v>
                </c:pt>
                <c:pt idx="2">
                  <c:v>0.40513513513513544</c:v>
                </c:pt>
                <c:pt idx="3">
                  <c:v>0.53270270270270303</c:v>
                </c:pt>
                <c:pt idx="4">
                  <c:v>0.66027027027027063</c:v>
                </c:pt>
                <c:pt idx="5">
                  <c:v>0.78783783783783812</c:v>
                </c:pt>
                <c:pt idx="6">
                  <c:v>0.91540540540540571</c:v>
                </c:pt>
                <c:pt idx="7">
                  <c:v>1.0429729729729733</c:v>
                </c:pt>
                <c:pt idx="8">
                  <c:v>1.2981081081081085</c:v>
                </c:pt>
                <c:pt idx="9">
                  <c:v>1.5532432432432435</c:v>
                </c:pt>
                <c:pt idx="10">
                  <c:v>1.8083783783783787</c:v>
                </c:pt>
                <c:pt idx="11">
                  <c:v>2.0635135135135139</c:v>
                </c:pt>
                <c:pt idx="12">
                  <c:v>2.3186486486486491</c:v>
                </c:pt>
                <c:pt idx="13">
                  <c:v>2.5737837837837843</c:v>
                </c:pt>
                <c:pt idx="14">
                  <c:v>2.8289189189189194</c:v>
                </c:pt>
                <c:pt idx="15">
                  <c:v>3.0840540540540542</c:v>
                </c:pt>
                <c:pt idx="16">
                  <c:v>3.2116216216216218</c:v>
                </c:pt>
                <c:pt idx="17">
                  <c:v>3.5943243243243246</c:v>
                </c:pt>
                <c:pt idx="18">
                  <c:v>3.8494594594594598</c:v>
                </c:pt>
                <c:pt idx="19">
                  <c:v>4.1045945945945945</c:v>
                </c:pt>
                <c:pt idx="20">
                  <c:v>4.3597297297297306</c:v>
                </c:pt>
                <c:pt idx="21">
                  <c:v>4.6148648648648649</c:v>
                </c:pt>
                <c:pt idx="22">
                  <c:v>4.7424324324324321</c:v>
                </c:pt>
                <c:pt idx="23">
                  <c:v>4.870000000000001</c:v>
                </c:pt>
                <c:pt idx="24">
                  <c:v>6.0229729729729762</c:v>
                </c:pt>
                <c:pt idx="25">
                  <c:v>7.7524324324324354</c:v>
                </c:pt>
                <c:pt idx="26">
                  <c:v>8.3289189189189194</c:v>
                </c:pt>
                <c:pt idx="27">
                  <c:v>8.905405405405407</c:v>
                </c:pt>
                <c:pt idx="28">
                  <c:v>11.787837837837838</c:v>
                </c:pt>
                <c:pt idx="29">
                  <c:v>13.517297297297297</c:v>
                </c:pt>
                <c:pt idx="30">
                  <c:v>14.670270270270272</c:v>
                </c:pt>
                <c:pt idx="31">
                  <c:v>15.246756756756756</c:v>
                </c:pt>
                <c:pt idx="32">
                  <c:v>17.552702702702707</c:v>
                </c:pt>
                <c:pt idx="33">
                  <c:v>19.282162162162162</c:v>
                </c:pt>
                <c:pt idx="34">
                  <c:v>21.011621621621625</c:v>
                </c:pt>
                <c:pt idx="35">
                  <c:v>23.894054054054056</c:v>
                </c:pt>
                <c:pt idx="36">
                  <c:v>25.623513513513512</c:v>
                </c:pt>
                <c:pt idx="37">
                  <c:v>26.199999999999996</c:v>
                </c:pt>
                <c:pt idx="38">
                  <c:v>30.14</c:v>
                </c:pt>
                <c:pt idx="39">
                  <c:v>34.08</c:v>
                </c:pt>
                <c:pt idx="40">
                  <c:v>36.444000000000003</c:v>
                </c:pt>
                <c:pt idx="41">
                  <c:v>38.019999999999996</c:v>
                </c:pt>
                <c:pt idx="42">
                  <c:v>41.959999999999994</c:v>
                </c:pt>
                <c:pt idx="43">
                  <c:v>55.355999999999995</c:v>
                </c:pt>
                <c:pt idx="44">
                  <c:v>65.599999999999994</c:v>
                </c:pt>
                <c:pt idx="45">
                  <c:v>85.3</c:v>
                </c:pt>
                <c:pt idx="46">
                  <c:v>99.9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0B-4933-94E0-A049E821BF05}"/>
            </c:ext>
          </c:extLst>
        </c:ser>
        <c:ser>
          <c:idx val="3"/>
          <c:order val="3"/>
          <c:tx>
            <c:strRef>
              <c:f>'Particle Packing Analysis '!$F$2</c:f>
              <c:strCache>
                <c:ptCount val="1"/>
                <c:pt idx="0">
                  <c:v>Sand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'!$F$4:$F$51</c:f>
              <c:numCache>
                <c:formatCode>0.00</c:formatCode>
                <c:ptCount val="48"/>
                <c:pt idx="0">
                  <c:v>3.7175972174875374</c:v>
                </c:pt>
                <c:pt idx="1">
                  <c:v>3.7220856051474556</c:v>
                </c:pt>
                <c:pt idx="2">
                  <c:v>3.7265739928073738</c:v>
                </c:pt>
                <c:pt idx="3">
                  <c:v>3.7310623804672924</c:v>
                </c:pt>
                <c:pt idx="4">
                  <c:v>3.7355507681272107</c:v>
                </c:pt>
                <c:pt idx="5">
                  <c:v>3.7400391557871289</c:v>
                </c:pt>
                <c:pt idx="6">
                  <c:v>3.7445275434470471</c:v>
                </c:pt>
                <c:pt idx="7">
                  <c:v>3.7490159311069653</c:v>
                </c:pt>
                <c:pt idx="8">
                  <c:v>3.7579927064268017</c:v>
                </c:pt>
                <c:pt idx="9">
                  <c:v>3.7669694817466386</c:v>
                </c:pt>
                <c:pt idx="10">
                  <c:v>3.775946257066475</c:v>
                </c:pt>
                <c:pt idx="11">
                  <c:v>3.7849230323863114</c:v>
                </c:pt>
                <c:pt idx="12">
                  <c:v>3.7938998077061483</c:v>
                </c:pt>
                <c:pt idx="13">
                  <c:v>3.8028765830259847</c:v>
                </c:pt>
                <c:pt idx="14">
                  <c:v>3.8118533583458212</c:v>
                </c:pt>
                <c:pt idx="15">
                  <c:v>3.820830133665658</c:v>
                </c:pt>
                <c:pt idx="16">
                  <c:v>3.8253185213255763</c:v>
                </c:pt>
                <c:pt idx="17">
                  <c:v>3.8387836843053309</c:v>
                </c:pt>
                <c:pt idx="18">
                  <c:v>3.8477604596251673</c:v>
                </c:pt>
                <c:pt idx="19">
                  <c:v>3.8567372349450042</c:v>
                </c:pt>
                <c:pt idx="20">
                  <c:v>3.8657140102648406</c:v>
                </c:pt>
                <c:pt idx="21">
                  <c:v>3.8746907855846771</c:v>
                </c:pt>
                <c:pt idx="22">
                  <c:v>3.8791791732445953</c:v>
                </c:pt>
                <c:pt idx="23">
                  <c:v>3.8836675609045139</c:v>
                </c:pt>
                <c:pt idx="24">
                  <c:v>3.8926443362243504</c:v>
                </c:pt>
                <c:pt idx="25">
                  <c:v>3.906109499204105</c:v>
                </c:pt>
                <c:pt idx="26">
                  <c:v>3.9105978868640232</c:v>
                </c:pt>
                <c:pt idx="27">
                  <c:v>3.9150862745239419</c:v>
                </c:pt>
                <c:pt idx="28">
                  <c:v>3.9375282128235329</c:v>
                </c:pt>
                <c:pt idx="29">
                  <c:v>3.950993375803288</c:v>
                </c:pt>
                <c:pt idx="30">
                  <c:v>3.9599701511231244</c:v>
                </c:pt>
                <c:pt idx="31">
                  <c:v>3.9644585387830427</c:v>
                </c:pt>
                <c:pt idx="32">
                  <c:v>3.982412089422716</c:v>
                </c:pt>
                <c:pt idx="33">
                  <c:v>3.9958772524024706</c:v>
                </c:pt>
                <c:pt idx="34">
                  <c:v>4.0093424153822257</c:v>
                </c:pt>
                <c:pt idx="35">
                  <c:v>4.0317843536818172</c:v>
                </c:pt>
                <c:pt idx="36">
                  <c:v>4.0452495166615723</c:v>
                </c:pt>
                <c:pt idx="37">
                  <c:v>4.0497379043214901</c:v>
                </c:pt>
                <c:pt idx="38">
                  <c:v>4.2710105546415544</c:v>
                </c:pt>
                <c:pt idx="39">
                  <c:v>4.4922832049616197</c:v>
                </c:pt>
                <c:pt idx="40">
                  <c:v>4.6250467951536578</c:v>
                </c:pt>
                <c:pt idx="41">
                  <c:v>4.713555855281685</c:v>
                </c:pt>
                <c:pt idx="42">
                  <c:v>5.510243140471097</c:v>
                </c:pt>
                <c:pt idx="43">
                  <c:v>8.2189799101150971</c:v>
                </c:pt>
                <c:pt idx="44">
                  <c:v>10.290366851607571</c:v>
                </c:pt>
                <c:pt idx="45">
                  <c:v>14.273803277554629</c:v>
                </c:pt>
                <c:pt idx="46">
                  <c:v>41.53091460934322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0B-4933-94E0-A049E821BF05}"/>
            </c:ext>
          </c:extLst>
        </c:ser>
        <c:ser>
          <c:idx val="4"/>
          <c:order val="4"/>
          <c:tx>
            <c:strRef>
              <c:f>'Particle Packing Analysis '!$E$2</c:f>
              <c:strCache>
                <c:ptCount val="1"/>
                <c:pt idx="0">
                  <c:v>Silica Fume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'!$E$4:$E$51</c:f>
              <c:numCache>
                <c:formatCode>0.00</c:formatCode>
                <c:ptCount val="48"/>
                <c:pt idx="0">
                  <c:v>1.170667125</c:v>
                </c:pt>
                <c:pt idx="1">
                  <c:v>2.2734942812500001</c:v>
                </c:pt>
                <c:pt idx="2">
                  <c:v>3.3763214375000001</c:v>
                </c:pt>
                <c:pt idx="3">
                  <c:v>4.4791485937500006</c:v>
                </c:pt>
                <c:pt idx="4">
                  <c:v>5.5819757500000007</c:v>
                </c:pt>
                <c:pt idx="5">
                  <c:v>6.8200411250000013</c:v>
                </c:pt>
                <c:pt idx="6">
                  <c:v>8.0581065000000009</c:v>
                </c:pt>
                <c:pt idx="7">
                  <c:v>9.2961718750000006</c:v>
                </c:pt>
                <c:pt idx="8">
                  <c:v>11.772302625</c:v>
                </c:pt>
                <c:pt idx="9">
                  <c:v>13.435767250000001</c:v>
                </c:pt>
                <c:pt idx="10">
                  <c:v>14.351056687500002</c:v>
                </c:pt>
                <c:pt idx="11">
                  <c:v>15.266346125000002</c:v>
                </c:pt>
                <c:pt idx="12">
                  <c:v>16.181635562500002</c:v>
                </c:pt>
                <c:pt idx="13">
                  <c:v>17.096925000000006</c:v>
                </c:pt>
                <c:pt idx="14">
                  <c:v>17.591666062500003</c:v>
                </c:pt>
                <c:pt idx="15">
                  <c:v>18.086407125000001</c:v>
                </c:pt>
                <c:pt idx="16">
                  <c:v>18.264395687499999</c:v>
                </c:pt>
                <c:pt idx="17">
                  <c:v>18.798361374999999</c:v>
                </c:pt>
                <c:pt idx="18">
                  <c:v>19.154338499999998</c:v>
                </c:pt>
                <c:pt idx="19">
                  <c:v>19.510315624999997</c:v>
                </c:pt>
                <c:pt idx="20">
                  <c:v>19.790689774999997</c:v>
                </c:pt>
                <c:pt idx="21">
                  <c:v>20.071063924999997</c:v>
                </c:pt>
                <c:pt idx="22">
                  <c:v>20.211251000000004</c:v>
                </c:pt>
                <c:pt idx="23">
                  <c:v>20.330769767857145</c:v>
                </c:pt>
                <c:pt idx="24">
                  <c:v>20.56980730357143</c:v>
                </c:pt>
                <c:pt idx="25">
                  <c:v>20.92836360714286</c:v>
                </c:pt>
                <c:pt idx="26">
                  <c:v>21.047882375000004</c:v>
                </c:pt>
                <c:pt idx="27">
                  <c:v>21.14700941666667</c:v>
                </c:pt>
                <c:pt idx="28">
                  <c:v>21.642644625000003</c:v>
                </c:pt>
                <c:pt idx="29">
                  <c:v>21.94002575</c:v>
                </c:pt>
                <c:pt idx="30">
                  <c:v>22.1002267</c:v>
                </c:pt>
                <c:pt idx="31">
                  <c:v>22.180327174999999</c:v>
                </c:pt>
                <c:pt idx="32">
                  <c:v>22.500729074999999</c:v>
                </c:pt>
                <c:pt idx="33">
                  <c:v>22.741030499999997</c:v>
                </c:pt>
                <c:pt idx="34">
                  <c:v>22.929548761363634</c:v>
                </c:pt>
                <c:pt idx="35">
                  <c:v>23.243745863636363</c:v>
                </c:pt>
                <c:pt idx="36">
                  <c:v>23.432264125</c:v>
                </c:pt>
                <c:pt idx="37">
                  <c:v>23.478413982142857</c:v>
                </c:pt>
                <c:pt idx="38">
                  <c:v>23.709163267857146</c:v>
                </c:pt>
                <c:pt idx="39">
                  <c:v>23.939912553571432</c:v>
                </c:pt>
                <c:pt idx="40">
                  <c:v>24.078362125000002</c:v>
                </c:pt>
                <c:pt idx="41">
                  <c:v>24.131174673082295</c:v>
                </c:pt>
                <c:pt idx="42">
                  <c:v>24.263206043288029</c:v>
                </c:pt>
                <c:pt idx="43">
                  <c:v>24.712112701987529</c:v>
                </c:pt>
                <c:pt idx="44">
                  <c:v>25.055394264522437</c:v>
                </c:pt>
                <c:pt idx="45">
                  <c:v>25.715551115551111</c:v>
                </c:pt>
                <c:pt idx="46">
                  <c:v>27.880652680652677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90B-4933-94E0-A049E821BF05}"/>
            </c:ext>
          </c:extLst>
        </c:ser>
        <c:ser>
          <c:idx val="5"/>
          <c:order val="5"/>
          <c:tx>
            <c:strRef>
              <c:f>'Particle Packing Analysis '!$C$2</c:f>
              <c:strCache>
                <c:ptCount val="1"/>
                <c:pt idx="0">
                  <c:v>Cement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'!$C$4:$C$51</c:f>
              <c:numCache>
                <c:formatCode>0.00</c:formatCode>
                <c:ptCount val="48"/>
                <c:pt idx="0">
                  <c:v>4.9334285714285722</c:v>
                </c:pt>
                <c:pt idx="1">
                  <c:v>9.6805714285714277</c:v>
                </c:pt>
                <c:pt idx="2">
                  <c:v>14.351142857142857</c:v>
                </c:pt>
                <c:pt idx="3">
                  <c:v>18.777571428571427</c:v>
                </c:pt>
                <c:pt idx="4">
                  <c:v>22.824999999999996</c:v>
                </c:pt>
                <c:pt idx="5">
                  <c:v>26.522285714285715</c:v>
                </c:pt>
                <c:pt idx="6">
                  <c:v>29.947142857142858</c:v>
                </c:pt>
                <c:pt idx="7">
                  <c:v>33.173714285714283</c:v>
                </c:pt>
                <c:pt idx="8">
                  <c:v>39.232142857142854</c:v>
                </c:pt>
                <c:pt idx="9">
                  <c:v>44.938571428571436</c:v>
                </c:pt>
                <c:pt idx="10">
                  <c:v>50.358714285714278</c:v>
                </c:pt>
                <c:pt idx="11">
                  <c:v>55.492714285714278</c:v>
                </c:pt>
                <c:pt idx="12">
                  <c:v>60.319428571428567</c:v>
                </c:pt>
                <c:pt idx="13">
                  <c:v>64.817285714285717</c:v>
                </c:pt>
                <c:pt idx="14">
                  <c:v>68.97071428571428</c:v>
                </c:pt>
                <c:pt idx="15">
                  <c:v>71.757214285714284</c:v>
                </c:pt>
                <c:pt idx="16">
                  <c:v>74.543714285714287</c:v>
                </c:pt>
                <c:pt idx="17">
                  <c:v>79.343714285714285</c:v>
                </c:pt>
                <c:pt idx="18">
                  <c:v>82.134714285714281</c:v>
                </c:pt>
                <c:pt idx="19">
                  <c:v>84.623428571428576</c:v>
                </c:pt>
                <c:pt idx="20">
                  <c:v>86.826571428571441</c:v>
                </c:pt>
                <c:pt idx="21">
                  <c:v>88.772285714285729</c:v>
                </c:pt>
                <c:pt idx="22">
                  <c:v>89.628000000000014</c:v>
                </c:pt>
                <c:pt idx="23">
                  <c:v>90.483714285714285</c:v>
                </c:pt>
                <c:pt idx="24">
                  <c:v>91.980999999999995</c:v>
                </c:pt>
                <c:pt idx="25">
                  <c:v>93.873142857142852</c:v>
                </c:pt>
                <c:pt idx="26">
                  <c:v>94.401499999999999</c:v>
                </c:pt>
                <c:pt idx="27">
                  <c:v>94.929857142857145</c:v>
                </c:pt>
                <c:pt idx="28">
                  <c:v>96.989285714285714</c:v>
                </c:pt>
                <c:pt idx="29">
                  <c:v>97.904714285714263</c:v>
                </c:pt>
                <c:pt idx="30">
                  <c:v>98.403714285714287</c:v>
                </c:pt>
                <c:pt idx="31">
                  <c:v>98.624571428571429</c:v>
                </c:pt>
                <c:pt idx="32">
                  <c:v>99.310000000000016</c:v>
                </c:pt>
                <c:pt idx="33">
                  <c:v>99.573142857142869</c:v>
                </c:pt>
                <c:pt idx="34">
                  <c:v>99.836285714285722</c:v>
                </c:pt>
                <c:pt idx="35">
                  <c:v>99.994285714285709</c:v>
                </c:pt>
                <c:pt idx="36">
                  <c:v>99.997142857142848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90B-4933-94E0-A049E821B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44847"/>
        <c:axId val="847446095"/>
      </c:scatterChart>
      <c:valAx>
        <c:axId val="8474448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Paricle Size (D)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46095"/>
        <c:crossesAt val="0"/>
        <c:crossBetween val="midCat"/>
      </c:valAx>
      <c:valAx>
        <c:axId val="84744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% Cumulative finer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44847"/>
        <c:crossesAt val="1.0000000000000002E-3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q=0.1</c:v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'!$AC$4:$AC$51</c:f>
              <c:numCache>
                <c:formatCode>0.0</c:formatCode>
                <c:ptCount val="48"/>
                <c:pt idx="0">
                  <c:v>0</c:v>
                </c:pt>
                <c:pt idx="1">
                  <c:v>8.3298127809677478</c:v>
                </c:pt>
                <c:pt idx="2">
                  <c:v>13.476907272587527</c:v>
                </c:pt>
                <c:pt idx="3">
                  <c:v>17.257485067504593</c:v>
                </c:pt>
                <c:pt idx="4">
                  <c:v>20.265750773806563</c:v>
                </c:pt>
                <c:pt idx="5">
                  <c:v>22.774004352789412</c:v>
                </c:pt>
                <c:pt idx="6">
                  <c:v>24.93067362694357</c:v>
                </c:pt>
                <c:pt idx="7">
                  <c:v>26.825927306435503</c:v>
                </c:pt>
                <c:pt idx="8">
                  <c:v>30.050106658707943</c:v>
                </c:pt>
                <c:pt idx="9">
                  <c:v>32.738386281973462</c:v>
                </c:pt>
                <c:pt idx="10">
                  <c:v>35.049847177479279</c:v>
                </c:pt>
                <c:pt idx="11">
                  <c:v>37.081129775933015</c:v>
                </c:pt>
                <c:pt idx="12">
                  <c:v>38.895501296284813</c:v>
                </c:pt>
                <c:pt idx="13">
                  <c:v>40.536719644156051</c:v>
                </c:pt>
                <c:pt idx="14">
                  <c:v>42.036352367925097</c:v>
                </c:pt>
                <c:pt idx="15">
                  <c:v>43.417946404249101</c:v>
                </c:pt>
                <c:pt idx="16">
                  <c:v>44.070285528620389</c:v>
                </c:pt>
                <c:pt idx="17">
                  <c:v>45.89530885174262</c:v>
                </c:pt>
                <c:pt idx="18">
                  <c:v>47.016527696561994</c:v>
                </c:pt>
                <c:pt idx="19">
                  <c:v>48.072383635677099</c:v>
                </c:pt>
                <c:pt idx="20">
                  <c:v>49.070434084929872</c:v>
                </c:pt>
                <c:pt idx="21">
                  <c:v>50.016978882371774</c:v>
                </c:pt>
                <c:pt idx="22">
                  <c:v>50.472628481479177</c:v>
                </c:pt>
                <c:pt idx="23">
                  <c:v>50.917326513120607</c:v>
                </c:pt>
                <c:pt idx="24">
                  <c:v>51.775993153847857</c:v>
                </c:pt>
                <c:pt idx="25">
                  <c:v>52.994172133774512</c:v>
                </c:pt>
                <c:pt idx="26">
                  <c:v>53.383259710734535</c:v>
                </c:pt>
                <c:pt idx="27">
                  <c:v>53.76446854729646</c:v>
                </c:pt>
                <c:pt idx="28">
                  <c:v>55.563175296940301</c:v>
                </c:pt>
                <c:pt idx="29">
                  <c:v>56.566106470338219</c:v>
                </c:pt>
                <c:pt idx="30">
                  <c:v>57.206710117111456</c:v>
                </c:pt>
                <c:pt idx="31">
                  <c:v>57.519186863172521</c:v>
                </c:pt>
                <c:pt idx="32">
                  <c:v>58.720879466745522</c:v>
                </c:pt>
                <c:pt idx="33">
                  <c:v>59.575707276368718</c:v>
                </c:pt>
                <c:pt idx="34">
                  <c:v>60.394654302283726</c:v>
                </c:pt>
                <c:pt idx="35">
                  <c:v>61.687911159937556</c:v>
                </c:pt>
                <c:pt idx="36">
                  <c:v>62.425036571870592</c:v>
                </c:pt>
                <c:pt idx="37">
                  <c:v>62.664774237371745</c:v>
                </c:pt>
                <c:pt idx="38">
                  <c:v>63.821948239722659</c:v>
                </c:pt>
                <c:pt idx="39">
                  <c:v>64.915769839928686</c:v>
                </c:pt>
                <c:pt idx="40">
                  <c:v>65.544573882615865</c:v>
                </c:pt>
                <c:pt idx="41">
                  <c:v>65.953143397327281</c:v>
                </c:pt>
                <c:pt idx="42">
                  <c:v>66.939886789852906</c:v>
                </c:pt>
                <c:pt idx="43">
                  <c:v>69.977350847582187</c:v>
                </c:pt>
                <c:pt idx="44">
                  <c:v>72.031542983021836</c:v>
                </c:pt>
                <c:pt idx="45">
                  <c:v>75.492254844410752</c:v>
                </c:pt>
                <c:pt idx="46">
                  <c:v>82.047011774678836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11-4FA7-B580-80F7D6162BBD}"/>
            </c:ext>
          </c:extLst>
        </c:ser>
        <c:ser>
          <c:idx val="2"/>
          <c:order val="1"/>
          <c:tx>
            <c:v>q=0.19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'!$AD$4:$AD$51</c:f>
              <c:numCache>
                <c:formatCode>0.0</c:formatCode>
                <c:ptCount val="48"/>
                <c:pt idx="0">
                  <c:v>0</c:v>
                </c:pt>
                <c:pt idx="1">
                  <c:v>6.2370407888206758</c:v>
                </c:pt>
                <c:pt idx="2">
                  <c:v>10.284912211668972</c:v>
                </c:pt>
                <c:pt idx="3">
                  <c:v>13.352030615098673</c:v>
                </c:pt>
                <c:pt idx="4">
                  <c:v>15.849247021057922</c:v>
                </c:pt>
                <c:pt idx="5">
                  <c:v>17.969695460784695</c:v>
                </c:pt>
                <c:pt idx="6">
                  <c:v>19.820715464348851</c:v>
                </c:pt>
                <c:pt idx="7">
                  <c:v>21.468552847689576</c:v>
                </c:pt>
                <c:pt idx="8">
                  <c:v>24.317286714279255</c:v>
                </c:pt>
                <c:pt idx="9">
                  <c:v>26.736217355689373</c:v>
                </c:pt>
                <c:pt idx="10">
                  <c:v>28.847793813101987</c:v>
                </c:pt>
                <c:pt idx="11">
                  <c:v>30.72758690966867</c:v>
                </c:pt>
                <c:pt idx="12">
                  <c:v>32.425734974327305</c:v>
                </c:pt>
                <c:pt idx="13">
                  <c:v>33.977319140839732</c:v>
                </c:pt>
                <c:pt idx="14">
                  <c:v>35.407907509381218</c:v>
                </c:pt>
                <c:pt idx="15">
                  <c:v>36.736747447762724</c:v>
                </c:pt>
                <c:pt idx="16">
                  <c:v>37.367793624529114</c:v>
                </c:pt>
                <c:pt idx="17">
                  <c:v>39.145557253661018</c:v>
                </c:pt>
                <c:pt idx="18">
                  <c:v>40.246729671768094</c:v>
                </c:pt>
                <c:pt idx="19">
                  <c:v>41.28995701156424</c:v>
                </c:pt>
                <c:pt idx="20">
                  <c:v>42.281639514836037</c:v>
                </c:pt>
                <c:pt idx="21">
                  <c:v>43.227142707898984</c:v>
                </c:pt>
                <c:pt idx="22">
                  <c:v>43.684024822694589</c:v>
                </c:pt>
                <c:pt idx="23">
                  <c:v>44.131011936152035</c:v>
                </c:pt>
                <c:pt idx="24">
                  <c:v>44.997133627172317</c:v>
                </c:pt>
                <c:pt idx="25">
                  <c:v>46.232746635708025</c:v>
                </c:pt>
                <c:pt idx="26">
                  <c:v>46.629096930347849</c:v>
                </c:pt>
                <c:pt idx="27">
                  <c:v>47.018216659980908</c:v>
                </c:pt>
                <c:pt idx="28">
                  <c:v>48.864863897742907</c:v>
                </c:pt>
                <c:pt idx="29">
                  <c:v>49.902126974096291</c:v>
                </c:pt>
                <c:pt idx="30">
                  <c:v>50.567505698399899</c:v>
                </c:pt>
                <c:pt idx="31">
                  <c:v>50.89287214124716</c:v>
                </c:pt>
                <c:pt idx="32">
                  <c:v>52.149049680738777</c:v>
                </c:pt>
                <c:pt idx="33">
                  <c:v>53.047381986200229</c:v>
                </c:pt>
                <c:pt idx="34">
                  <c:v>53.911706348088593</c:v>
                </c:pt>
                <c:pt idx="35">
                  <c:v>55.283988868786118</c:v>
                </c:pt>
                <c:pt idx="36">
                  <c:v>56.070191269646187</c:v>
                </c:pt>
                <c:pt idx="37">
                  <c:v>56.326521401865229</c:v>
                </c:pt>
                <c:pt idx="38">
                  <c:v>57.56813814878177</c:v>
                </c:pt>
                <c:pt idx="39">
                  <c:v>58.748407833745119</c:v>
                </c:pt>
                <c:pt idx="40">
                  <c:v>59.429822670673197</c:v>
                </c:pt>
                <c:pt idx="41">
                  <c:v>59.873716339367114</c:v>
                </c:pt>
                <c:pt idx="42">
                  <c:v>60.949473394431251</c:v>
                </c:pt>
                <c:pt idx="43">
                  <c:v>64.293782723886352</c:v>
                </c:pt>
                <c:pt idx="44">
                  <c:v>66.583556828329179</c:v>
                </c:pt>
                <c:pt idx="45">
                  <c:v>70.492292645154748</c:v>
                </c:pt>
                <c:pt idx="46">
                  <c:v>78.071157353287475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11-4FA7-B580-80F7D6162BBD}"/>
            </c:ext>
          </c:extLst>
        </c:ser>
        <c:ser>
          <c:idx val="4"/>
          <c:order val="2"/>
          <c:tx>
            <c:v>q=0.25</c:v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'!$AE$4:$AE$51</c:f>
              <c:numCache>
                <c:formatCode>0.0</c:formatCode>
                <c:ptCount val="48"/>
                <c:pt idx="0">
                  <c:v>0</c:v>
                </c:pt>
                <c:pt idx="1">
                  <c:v>5.0743343999708452</c:v>
                </c:pt>
                <c:pt idx="2">
                  <c:v>8.476770214685617</c:v>
                </c:pt>
                <c:pt idx="3">
                  <c:v>11.10876897231924</c:v>
                </c:pt>
                <c:pt idx="4">
                  <c:v>13.284729596444206</c:v>
                </c:pt>
                <c:pt idx="5">
                  <c:v>15.154969851518125</c:v>
                </c:pt>
                <c:pt idx="6">
                  <c:v>16.804119661106842</c:v>
                </c:pt>
                <c:pt idx="7">
                  <c:v>18.284961500774337</c:v>
                </c:pt>
                <c:pt idx="8">
                  <c:v>20.872629356949528</c:v>
                </c:pt>
                <c:pt idx="9">
                  <c:v>23.096732375047925</c:v>
                </c:pt>
                <c:pt idx="10">
                  <c:v>25.057913062316207</c:v>
                </c:pt>
                <c:pt idx="11">
                  <c:v>26.818940714242519</c:v>
                </c:pt>
                <c:pt idx="12">
                  <c:v>28.421832203347119</c:v>
                </c:pt>
                <c:pt idx="13">
                  <c:v>29.896213740069882</c:v>
                </c:pt>
                <c:pt idx="14">
                  <c:v>31.263825340957453</c:v>
                </c:pt>
                <c:pt idx="15">
                  <c:v>32.541132873691538</c:v>
                </c:pt>
                <c:pt idx="16">
                  <c:v>33.15003380734052</c:v>
                </c:pt>
                <c:pt idx="17">
                  <c:v>34.873382900796905</c:v>
                </c:pt>
                <c:pt idx="18">
                  <c:v>35.946695293356171</c:v>
                </c:pt>
                <c:pt idx="19">
                  <c:v>36.967609514184218</c:v>
                </c:pt>
                <c:pt idx="20">
                  <c:v>37.941731712073299</c:v>
                </c:pt>
                <c:pt idx="21">
                  <c:v>38.873779477604693</c:v>
                </c:pt>
                <c:pt idx="22">
                  <c:v>39.325302406544836</c:v>
                </c:pt>
                <c:pt idx="23">
                  <c:v>39.76776347991261</c:v>
                </c:pt>
                <c:pt idx="24">
                  <c:v>40.627124491304059</c:v>
                </c:pt>
                <c:pt idx="25">
                  <c:v>41.857651046647405</c:v>
                </c:pt>
                <c:pt idx="26">
                  <c:v>42.253497937639814</c:v>
                </c:pt>
                <c:pt idx="27">
                  <c:v>42.642653833858432</c:v>
                </c:pt>
                <c:pt idx="28">
                  <c:v>44.496590466240932</c:v>
                </c:pt>
                <c:pt idx="29">
                  <c:v>45.543063600219575</c:v>
                </c:pt>
                <c:pt idx="30">
                  <c:v>46.216271012019163</c:v>
                </c:pt>
                <c:pt idx="31">
                  <c:v>46.546009469812759</c:v>
                </c:pt>
                <c:pt idx="32">
                  <c:v>47.82240020366482</c:v>
                </c:pt>
                <c:pt idx="33">
                  <c:v>48.738416237507224</c:v>
                </c:pt>
                <c:pt idx="34">
                  <c:v>49.622278291405323</c:v>
                </c:pt>
                <c:pt idx="35">
                  <c:v>51.030627370531931</c:v>
                </c:pt>
                <c:pt idx="36">
                  <c:v>51.840263821467595</c:v>
                </c:pt>
                <c:pt idx="37">
                  <c:v>52.104668237023056</c:v>
                </c:pt>
                <c:pt idx="38">
                  <c:v>53.388399907130932</c:v>
                </c:pt>
                <c:pt idx="39">
                  <c:v>54.613293723352875</c:v>
                </c:pt>
                <c:pt idx="40">
                  <c:v>55.322494781164913</c:v>
                </c:pt>
                <c:pt idx="41">
                  <c:v>55.785281741793348</c:v>
                </c:pt>
                <c:pt idx="42">
                  <c:v>56.909407111897082</c:v>
                </c:pt>
                <c:pt idx="43">
                  <c:v>60.427180036456186</c:v>
                </c:pt>
                <c:pt idx="44">
                  <c:v>62.855592247693103</c:v>
                </c:pt>
                <c:pt idx="45">
                  <c:v>67.03757659229494</c:v>
                </c:pt>
                <c:pt idx="46">
                  <c:v>75.274171695772097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11-4FA7-B580-80F7D6162BBD}"/>
            </c:ext>
          </c:extLst>
        </c:ser>
        <c:ser>
          <c:idx val="3"/>
          <c:order val="3"/>
          <c:tx>
            <c:v>q=0.37</c:v>
          </c:tx>
          <c:spPr>
            <a:ln w="28575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'Particle Packing Analysis '!$Y$4:$Y$51</c:f>
              <c:numCache>
                <c:formatCode>General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'!$AF$4:$AF$51</c:f>
              <c:numCache>
                <c:formatCode>0.0</c:formatCode>
                <c:ptCount val="48"/>
                <c:pt idx="0">
                  <c:v>0</c:v>
                </c:pt>
                <c:pt idx="1">
                  <c:v>3.2598650288063205</c:v>
                </c:pt>
                <c:pt idx="2">
                  <c:v>5.5923169650908138</c:v>
                </c:pt>
                <c:pt idx="3">
                  <c:v>7.4727608262803402</c:v>
                </c:pt>
                <c:pt idx="4">
                  <c:v>9.0756085852708868</c:v>
                </c:pt>
                <c:pt idx="5">
                  <c:v>10.487111688463505</c:v>
                </c:pt>
                <c:pt idx="6">
                  <c:v>11.757099250954633</c:v>
                </c:pt>
                <c:pt idx="7">
                  <c:v>12.917308635326673</c:v>
                </c:pt>
                <c:pt idx="8">
                  <c:v>14.988753473739081</c:v>
                </c:pt>
                <c:pt idx="9">
                  <c:v>16.81291350460366</c:v>
                </c:pt>
                <c:pt idx="10">
                  <c:v>18.454185525863469</c:v>
                </c:pt>
                <c:pt idx="11">
                  <c:v>19.953585407888877</c:v>
                </c:pt>
                <c:pt idx="12">
                  <c:v>21.33906061935426</c:v>
                </c:pt>
                <c:pt idx="13">
                  <c:v>22.630623008320555</c:v>
                </c:pt>
                <c:pt idx="14">
                  <c:v>23.843158829060769</c:v>
                </c:pt>
                <c:pt idx="15">
                  <c:v>24.988081387744185</c:v>
                </c:pt>
                <c:pt idx="16">
                  <c:v>25.538065785648733</c:v>
                </c:pt>
                <c:pt idx="17">
                  <c:v>27.109183930265417</c:v>
                </c:pt>
                <c:pt idx="18">
                  <c:v>28.098424047707422</c:v>
                </c:pt>
                <c:pt idx="19">
                  <c:v>29.046937612058478</c:v>
                </c:pt>
                <c:pt idx="20">
                  <c:v>29.958798383878165</c:v>
                </c:pt>
                <c:pt idx="21">
                  <c:v>30.83746042337383</c:v>
                </c:pt>
                <c:pt idx="22">
                  <c:v>31.265282788599873</c:v>
                </c:pt>
                <c:pt idx="23">
                  <c:v>31.685881130490419</c:v>
                </c:pt>
                <c:pt idx="24">
                  <c:v>32.506614732699354</c:v>
                </c:pt>
                <c:pt idx="25">
                  <c:v>33.690588689935716</c:v>
                </c:pt>
                <c:pt idx="26">
                  <c:v>34.073638832882317</c:v>
                </c:pt>
                <c:pt idx="27">
                  <c:v>34.451242859910096</c:v>
                </c:pt>
                <c:pt idx="28">
                  <c:v>36.264056635895955</c:v>
                </c:pt>
                <c:pt idx="29">
                  <c:v>37.297388490605393</c:v>
                </c:pt>
                <c:pt idx="30">
                  <c:v>37.96595013983535</c:v>
                </c:pt>
                <c:pt idx="31">
                  <c:v>38.294495617357256</c:v>
                </c:pt>
                <c:pt idx="32">
                  <c:v>39.572942883313587</c:v>
                </c:pt>
                <c:pt idx="33">
                  <c:v>40.496934858435701</c:v>
                </c:pt>
                <c:pt idx="34">
                  <c:v>41.39360536007657</c:v>
                </c:pt>
                <c:pt idx="35">
                  <c:v>42.832662509762969</c:v>
                </c:pt>
                <c:pt idx="36">
                  <c:v>43.665641741335016</c:v>
                </c:pt>
                <c:pt idx="37">
                  <c:v>43.938563987014675</c:v>
                </c:pt>
                <c:pt idx="38">
                  <c:v>45.269880593052733</c:v>
                </c:pt>
                <c:pt idx="39">
                  <c:v>46.549751997684481</c:v>
                </c:pt>
                <c:pt idx="40">
                  <c:v>47.295028624601358</c:v>
                </c:pt>
                <c:pt idx="41">
                  <c:v>47.78302625779083</c:v>
                </c:pt>
                <c:pt idx="42">
                  <c:v>48.97385432682708</c:v>
                </c:pt>
                <c:pt idx="43">
                  <c:v>52.749864837733007</c:v>
                </c:pt>
                <c:pt idx="44">
                  <c:v>55.399699253855815</c:v>
                </c:pt>
                <c:pt idx="45">
                  <c:v>60.043992571571316</c:v>
                </c:pt>
                <c:pt idx="46">
                  <c:v>69.482670209754687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B11-4FA7-B580-80F7D6162BBD}"/>
            </c:ext>
          </c:extLst>
        </c:ser>
        <c:ser>
          <c:idx val="1"/>
          <c:order val="4"/>
          <c:tx>
            <c:v>q=1.0</c:v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'Particle Packing Analysis '!$A$4:$A$51</c:f>
              <c:numCache>
                <c:formatCode>0.000</c:formatCode>
                <c:ptCount val="48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0.01</c:v>
                </c:pt>
                <c:pt idx="9">
                  <c:v>1.2E-2</c:v>
                </c:pt>
                <c:pt idx="10">
                  <c:v>1.4E-2</c:v>
                </c:pt>
                <c:pt idx="11">
                  <c:v>1.6E-2</c:v>
                </c:pt>
                <c:pt idx="12">
                  <c:v>1.7999999999999999E-2</c:v>
                </c:pt>
                <c:pt idx="13">
                  <c:v>0.02</c:v>
                </c:pt>
                <c:pt idx="14">
                  <c:v>2.1999999999999999E-2</c:v>
                </c:pt>
                <c:pt idx="15">
                  <c:v>2.4E-2</c:v>
                </c:pt>
                <c:pt idx="16">
                  <c:v>2.5000000000000001E-2</c:v>
                </c:pt>
                <c:pt idx="17">
                  <c:v>2.8000000000000001E-2</c:v>
                </c:pt>
                <c:pt idx="18">
                  <c:v>0.03</c:v>
                </c:pt>
                <c:pt idx="19">
                  <c:v>3.2000000000000001E-2</c:v>
                </c:pt>
                <c:pt idx="20">
                  <c:v>3.4000000000000002E-2</c:v>
                </c:pt>
                <c:pt idx="21">
                  <c:v>3.5999999999999997E-2</c:v>
                </c:pt>
                <c:pt idx="22">
                  <c:v>3.6999999999999998E-2</c:v>
                </c:pt>
                <c:pt idx="23">
                  <c:v>3.7999999999999999E-2</c:v>
                </c:pt>
                <c:pt idx="24">
                  <c:v>0.04</c:v>
                </c:pt>
                <c:pt idx="25">
                  <c:v>4.2999999999999997E-2</c:v>
                </c:pt>
                <c:pt idx="26">
                  <c:v>4.3999999999999997E-2</c:v>
                </c:pt>
                <c:pt idx="27">
                  <c:v>4.4999999999999998E-2</c:v>
                </c:pt>
                <c:pt idx="28">
                  <c:v>0.05</c:v>
                </c:pt>
                <c:pt idx="29">
                  <c:v>5.2999999999999999E-2</c:v>
                </c:pt>
                <c:pt idx="30">
                  <c:v>5.5E-2</c:v>
                </c:pt>
                <c:pt idx="31">
                  <c:v>5.6000000000000001E-2</c:v>
                </c:pt>
                <c:pt idx="32">
                  <c:v>0.06</c:v>
                </c:pt>
                <c:pt idx="33">
                  <c:v>6.3E-2</c:v>
                </c:pt>
                <c:pt idx="34">
                  <c:v>6.6000000000000003E-2</c:v>
                </c:pt>
                <c:pt idx="35">
                  <c:v>7.0999999999999994E-2</c:v>
                </c:pt>
                <c:pt idx="36">
                  <c:v>7.3999999999999996E-2</c:v>
                </c:pt>
                <c:pt idx="37">
                  <c:v>7.4999999999999997E-2</c:v>
                </c:pt>
                <c:pt idx="38">
                  <c:v>0.08</c:v>
                </c:pt>
                <c:pt idx="39">
                  <c:v>8.5000000000000006E-2</c:v>
                </c:pt>
                <c:pt idx="40">
                  <c:v>8.7999999999999995E-2</c:v>
                </c:pt>
                <c:pt idx="41">
                  <c:v>0.09</c:v>
                </c:pt>
                <c:pt idx="42">
                  <c:v>9.5000000000000001E-2</c:v>
                </c:pt>
                <c:pt idx="43">
                  <c:v>0.112</c:v>
                </c:pt>
                <c:pt idx="44">
                  <c:v>0.125</c:v>
                </c:pt>
                <c:pt idx="45">
                  <c:v>0.15</c:v>
                </c:pt>
                <c:pt idx="46">
                  <c:v>0.21</c:v>
                </c:pt>
                <c:pt idx="47">
                  <c:v>0.5</c:v>
                </c:pt>
              </c:numCache>
            </c:numRef>
          </c:xVal>
          <c:yVal>
            <c:numRef>
              <c:f>'Particle Packing Analysis '!$AG$4:$AG$51</c:f>
              <c:numCache>
                <c:formatCode>0.0</c:formatCode>
                <c:ptCount val="48"/>
                <c:pt idx="0">
                  <c:v>0</c:v>
                </c:pt>
                <c:pt idx="1">
                  <c:v>0.20040080160320639</c:v>
                </c:pt>
                <c:pt idx="2">
                  <c:v>0.40080160320641278</c:v>
                </c:pt>
                <c:pt idx="3">
                  <c:v>0.60120240480961928</c:v>
                </c:pt>
                <c:pt idx="4">
                  <c:v>0.80160320641282556</c:v>
                </c:pt>
                <c:pt idx="5">
                  <c:v>1.002004008016032</c:v>
                </c:pt>
                <c:pt idx="6">
                  <c:v>1.2024048096192386</c:v>
                </c:pt>
                <c:pt idx="7">
                  <c:v>1.402805611222445</c:v>
                </c:pt>
                <c:pt idx="8">
                  <c:v>1.8036072144288577</c:v>
                </c:pt>
                <c:pt idx="9">
                  <c:v>2.2044088176352705</c:v>
                </c:pt>
                <c:pt idx="10">
                  <c:v>2.6052104208416837</c:v>
                </c:pt>
                <c:pt idx="11">
                  <c:v>3.0060120240480961</c:v>
                </c:pt>
                <c:pt idx="12">
                  <c:v>3.4068136272545084</c:v>
                </c:pt>
                <c:pt idx="13">
                  <c:v>3.8076152304609217</c:v>
                </c:pt>
                <c:pt idx="14">
                  <c:v>4.208416833667334</c:v>
                </c:pt>
                <c:pt idx="15">
                  <c:v>4.6092184368737472</c:v>
                </c:pt>
                <c:pt idx="16">
                  <c:v>4.8096192384769543</c:v>
                </c:pt>
                <c:pt idx="17">
                  <c:v>5.4108216432865728</c:v>
                </c:pt>
                <c:pt idx="18">
                  <c:v>5.8116232464929851</c:v>
                </c:pt>
                <c:pt idx="19">
                  <c:v>6.2124248496993983</c:v>
                </c:pt>
                <c:pt idx="20">
                  <c:v>6.6132264529058116</c:v>
                </c:pt>
                <c:pt idx="21">
                  <c:v>7.014028056112223</c:v>
                </c:pt>
                <c:pt idx="22">
                  <c:v>7.2144288577154301</c:v>
                </c:pt>
                <c:pt idx="23">
                  <c:v>7.4148296593186362</c:v>
                </c:pt>
                <c:pt idx="24">
                  <c:v>7.8156312625250495</c:v>
                </c:pt>
                <c:pt idx="25">
                  <c:v>8.416833667334668</c:v>
                </c:pt>
                <c:pt idx="26">
                  <c:v>8.617234468937875</c:v>
                </c:pt>
                <c:pt idx="27">
                  <c:v>8.8176352705410821</c:v>
                </c:pt>
                <c:pt idx="28">
                  <c:v>9.8196392785571138</c:v>
                </c:pt>
                <c:pt idx="29">
                  <c:v>10.420841683366733</c:v>
                </c:pt>
                <c:pt idx="30">
                  <c:v>10.821643286573146</c:v>
                </c:pt>
                <c:pt idx="31">
                  <c:v>11.022044088176353</c:v>
                </c:pt>
                <c:pt idx="32">
                  <c:v>11.823647294589177</c:v>
                </c:pt>
                <c:pt idx="33">
                  <c:v>12.424849699398797</c:v>
                </c:pt>
                <c:pt idx="34">
                  <c:v>13.026052104208416</c:v>
                </c:pt>
                <c:pt idx="35">
                  <c:v>14.028056112224446</c:v>
                </c:pt>
                <c:pt idx="36">
                  <c:v>14.629258517034065</c:v>
                </c:pt>
                <c:pt idx="37">
                  <c:v>14.829659318637272</c:v>
                </c:pt>
                <c:pt idx="38">
                  <c:v>15.831663326653306</c:v>
                </c:pt>
                <c:pt idx="39">
                  <c:v>16.83366733466934</c:v>
                </c:pt>
                <c:pt idx="40">
                  <c:v>17.434869739478955</c:v>
                </c:pt>
                <c:pt idx="41">
                  <c:v>17.835671342685369</c:v>
                </c:pt>
                <c:pt idx="42">
                  <c:v>18.837675350701403</c:v>
                </c:pt>
                <c:pt idx="43">
                  <c:v>22.244488977955911</c:v>
                </c:pt>
                <c:pt idx="44">
                  <c:v>24.849699398797593</c:v>
                </c:pt>
                <c:pt idx="45">
                  <c:v>29.859719438877754</c:v>
                </c:pt>
                <c:pt idx="46">
                  <c:v>41.883767535070135</c:v>
                </c:pt>
                <c:pt idx="47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11-4FA7-B580-80F7D616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44847"/>
        <c:axId val="847446095"/>
      </c:scatterChart>
      <c:valAx>
        <c:axId val="8474448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Paricle Size (D)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46095"/>
        <c:crossesAt val="0"/>
        <c:crossBetween val="midCat"/>
      </c:valAx>
      <c:valAx>
        <c:axId val="84744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% Cumulative finer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444847"/>
        <c:crossesAt val="1.0000000000000002E-3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2798</xdr:colOff>
      <xdr:row>51</xdr:row>
      <xdr:rowOff>189220</xdr:rowOff>
    </xdr:from>
    <xdr:to>
      <xdr:col>23</xdr:col>
      <xdr:colOff>0</xdr:colOff>
      <xdr:row>71</xdr:row>
      <xdr:rowOff>36820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ACBE8F-C6FE-4C36-A224-62838CFEC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7203</xdr:rowOff>
    </xdr:from>
    <xdr:to>
      <xdr:col>7</xdr:col>
      <xdr:colOff>0</xdr:colOff>
      <xdr:row>71</xdr:row>
      <xdr:rowOff>45303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7D1C48-7058-4C84-8877-ED17AD97A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3203</xdr:colOff>
      <xdr:row>51</xdr:row>
      <xdr:rowOff>188099</xdr:rowOff>
    </xdr:from>
    <xdr:to>
      <xdr:col>33</xdr:col>
      <xdr:colOff>1</xdr:colOff>
      <xdr:row>71</xdr:row>
      <xdr:rowOff>35699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549C24-48FC-4091-ACAA-63747786A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508501</xdr:colOff>
      <xdr:row>24</xdr:row>
      <xdr:rowOff>168089</xdr:rowOff>
    </xdr:from>
    <xdr:to>
      <xdr:col>11</xdr:col>
      <xdr:colOff>523420</xdr:colOff>
      <xdr:row>30</xdr:row>
      <xdr:rowOff>129329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FC0D334-5CAD-4FD4-B9C1-649F7E5DB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63728" y="4774725"/>
          <a:ext cx="2266283" cy="11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zoomScale="55" zoomScaleNormal="55" workbookViewId="0">
      <selection activeCell="N17" sqref="N17"/>
    </sheetView>
  </sheetViews>
  <sheetFormatPr defaultRowHeight="15" x14ac:dyDescent="0.25"/>
  <cols>
    <col min="1" max="1" width="14" style="18" customWidth="1"/>
    <col min="2" max="2" width="13.7109375" style="18" customWidth="1"/>
    <col min="3" max="4" width="8.28515625" style="18" customWidth="1"/>
    <col min="5" max="5" width="11.42578125" style="18" customWidth="1"/>
    <col min="6" max="6" width="8.28515625" style="18" customWidth="1"/>
    <col min="7" max="7" width="9.28515625" style="18" customWidth="1"/>
    <col min="8" max="8" width="8.28515625" style="18" customWidth="1"/>
    <col min="9" max="9" width="11.42578125" style="18" customWidth="1"/>
    <col min="10" max="10" width="9.140625" style="18"/>
    <col min="11" max="11" width="13.140625" style="18" customWidth="1"/>
    <col min="12" max="19" width="9.140625" style="18"/>
    <col min="20" max="21" width="10" style="18" customWidth="1"/>
    <col min="22" max="24" width="9.140625" style="18"/>
    <col min="25" max="25" width="15" style="18" customWidth="1"/>
    <col min="26" max="26" width="9.140625" style="18"/>
    <col min="27" max="27" width="5.42578125" style="18" customWidth="1"/>
    <col min="28" max="28" width="5.85546875" style="18" customWidth="1"/>
    <col min="29" max="16384" width="9.140625" style="18"/>
  </cols>
  <sheetData>
    <row r="1" spans="1:33" x14ac:dyDescent="0.25">
      <c r="C1" s="74" t="s">
        <v>19</v>
      </c>
      <c r="D1" s="74"/>
      <c r="E1" s="74"/>
      <c r="F1" s="74"/>
      <c r="G1" s="74"/>
      <c r="H1" s="68" t="s">
        <v>21</v>
      </c>
      <c r="I1" s="68"/>
      <c r="J1" s="68"/>
      <c r="K1" s="68"/>
      <c r="L1" s="68"/>
      <c r="M1" s="68"/>
      <c r="N1" s="71"/>
    </row>
    <row r="2" spans="1:33" x14ac:dyDescent="0.25">
      <c r="A2" s="19"/>
      <c r="B2" s="19"/>
      <c r="C2" s="19" t="s">
        <v>0</v>
      </c>
      <c r="D2" s="19" t="s">
        <v>1</v>
      </c>
      <c r="E2" s="19" t="s">
        <v>2</v>
      </c>
      <c r="F2" s="19" t="s">
        <v>3</v>
      </c>
      <c r="G2" s="46" t="s">
        <v>4</v>
      </c>
      <c r="H2" s="69" t="s">
        <v>5</v>
      </c>
      <c r="I2" s="69" t="s">
        <v>22</v>
      </c>
      <c r="J2" s="69" t="s">
        <v>23</v>
      </c>
      <c r="K2" s="69" t="s">
        <v>2</v>
      </c>
      <c r="L2" s="69" t="s">
        <v>3</v>
      </c>
      <c r="M2" s="69" t="s">
        <v>4</v>
      </c>
      <c r="N2" s="72"/>
      <c r="O2" s="67" t="s">
        <v>75</v>
      </c>
      <c r="P2" s="67"/>
      <c r="Q2" s="67"/>
      <c r="R2" s="67"/>
      <c r="S2" s="67"/>
      <c r="T2" s="67"/>
      <c r="U2" s="67"/>
      <c r="V2" s="67"/>
      <c r="W2" s="67"/>
      <c r="Y2" s="35" t="s">
        <v>76</v>
      </c>
      <c r="Z2" s="19">
        <f>J20</f>
        <v>0.25</v>
      </c>
      <c r="AC2" s="66" t="s">
        <v>74</v>
      </c>
      <c r="AD2" s="66"/>
      <c r="AE2" s="66"/>
      <c r="AF2" s="66"/>
      <c r="AG2" s="66"/>
    </row>
    <row r="3" spans="1:33" x14ac:dyDescent="0.25">
      <c r="A3" s="19" t="s">
        <v>6</v>
      </c>
      <c r="B3" s="19" t="s">
        <v>7</v>
      </c>
      <c r="C3" s="19" t="s">
        <v>8</v>
      </c>
      <c r="D3" s="19" t="s">
        <v>8</v>
      </c>
      <c r="E3" s="19" t="s">
        <v>8</v>
      </c>
      <c r="F3" s="19" t="s">
        <v>8</v>
      </c>
      <c r="G3" s="46" t="s">
        <v>8</v>
      </c>
      <c r="H3" s="69"/>
      <c r="I3" s="69"/>
      <c r="J3" s="69"/>
      <c r="K3" s="69"/>
      <c r="L3" s="69"/>
      <c r="M3" s="69"/>
      <c r="N3" s="73"/>
      <c r="O3" s="36" t="str">
        <f>H4</f>
        <v>OPT#1</v>
      </c>
      <c r="P3" s="36" t="str">
        <f>H5</f>
        <v>OPT#2</v>
      </c>
      <c r="Q3" s="36" t="str">
        <f>H6</f>
        <v>OPT#3</v>
      </c>
      <c r="R3" s="36" t="str">
        <f>H7</f>
        <v>OPT#4</v>
      </c>
      <c r="S3" s="36" t="str">
        <f>H8</f>
        <v>OPT#5</v>
      </c>
      <c r="T3" s="36" t="str">
        <f>H9</f>
        <v>OPT#6</v>
      </c>
      <c r="U3" s="36" t="str">
        <f>H10</f>
        <v>OPT#7</v>
      </c>
      <c r="V3" s="36" t="str">
        <f>H11</f>
        <v>OPT#8</v>
      </c>
      <c r="W3" s="36" t="str">
        <f>H12</f>
        <v>OPT#9</v>
      </c>
      <c r="Y3" s="44" t="s">
        <v>6</v>
      </c>
      <c r="Z3" s="44" t="s">
        <v>9</v>
      </c>
      <c r="AA3" s="48"/>
      <c r="AB3" s="19" t="s">
        <v>76</v>
      </c>
      <c r="AC3" s="19">
        <v>0.1</v>
      </c>
      <c r="AD3" s="19">
        <v>0.19</v>
      </c>
      <c r="AE3" s="19">
        <v>0.25</v>
      </c>
      <c r="AF3" s="19">
        <v>0.37</v>
      </c>
      <c r="AG3" s="19">
        <v>1</v>
      </c>
    </row>
    <row r="4" spans="1:33" ht="15" customHeight="1" x14ac:dyDescent="0.25">
      <c r="A4" s="32">
        <v>1E-3</v>
      </c>
      <c r="B4" s="19">
        <v>1</v>
      </c>
      <c r="C4" s="33">
        <v>4.9334285714285722</v>
      </c>
      <c r="D4" s="33">
        <v>5.5980999999999996</v>
      </c>
      <c r="E4" s="33">
        <v>1.170667125</v>
      </c>
      <c r="F4" s="33">
        <v>3.7175972174875374</v>
      </c>
      <c r="G4" s="47">
        <v>0.15000000000000033</v>
      </c>
      <c r="H4" s="19" t="s">
        <v>10</v>
      </c>
      <c r="I4" s="33">
        <v>0.6</v>
      </c>
      <c r="J4" s="33">
        <v>0.3</v>
      </c>
      <c r="K4" s="33">
        <v>0.1</v>
      </c>
      <c r="L4" s="33">
        <f t="shared" ref="L4:L6" si="0">2-I4-J4-K4-M4</f>
        <v>0.99999999999999989</v>
      </c>
      <c r="M4" s="33">
        <v>0</v>
      </c>
      <c r="N4" s="31">
        <f t="shared" ref="N4:N12" si="1">SUM(I4:M4)</f>
        <v>1.9999999999999998</v>
      </c>
      <c r="O4" s="30">
        <f t="shared" ref="O4:O51" si="2">($I$4*C4+$J$4*D4+$K$4*E4+$L$4*F4+$M$4*G4)/2</f>
        <v>4.2370755364223402</v>
      </c>
      <c r="P4" s="30">
        <f t="shared" ref="P4:P51" si="3">($I$5*C4+$J$5*D4+$K$5*E4+$L$5*F4+$M$5*G4)/2</f>
        <v>4.2204587507080547</v>
      </c>
      <c r="Q4" s="30">
        <f t="shared" ref="Q4:Q51" si="4">($I$6*C4+$J$6*D4+$K$6*E4+$L$6*F4+$M$6*G4)/2</f>
        <v>4.2038419649937691</v>
      </c>
      <c r="R4" s="30">
        <f t="shared" ref="R4:R51" si="5">($I$7*C4+$J$7*D4+$K$7*E4+$L$7*F4+$M$7*G4)/2</f>
        <v>4.2138120364223406</v>
      </c>
      <c r="S4" s="30">
        <f t="shared" ref="S4:S51" si="6">($I$8*C4+$J$8*D4+$K$8*E4+$L$8*F4+$M$8*G4)/2</f>
        <v>4.2414256824229639</v>
      </c>
      <c r="T4" s="30">
        <f t="shared" ref="T4:T51" si="7">($I$9*C4+$J$9*D4+$K$9*E4+$L$9*F4+$M$9*G4)/2</f>
        <v>4.0586956755479635</v>
      </c>
      <c r="U4" s="30">
        <f t="shared" ref="U4:U51" si="8">($I$10*C4+$J$10*D4+$K$10*E4+$L$10*F4+$M$10*G4)/2</f>
        <v>3.8803158146735863</v>
      </c>
      <c r="V4" s="30">
        <f t="shared" ref="V4:V51" si="9">($I$11*C4+$J$11*D4+$K$11*E4+$L$11*F4+$M$11*G4)/2</f>
        <v>3.7019359537992091</v>
      </c>
      <c r="W4" s="30">
        <f t="shared" ref="W4:W51" si="10">($I$12*C4+$J$12*D4+$K$12*E4+$L$12*F4+$M$12*G4)/2</f>
        <v>3.5235560929248324</v>
      </c>
      <c r="Y4" s="19">
        <v>1E-3</v>
      </c>
      <c r="Z4" s="30">
        <f t="shared" ref="Z4:Z51" si="11">(Y4^$J$20-$J$18^$J$20)/($J$19^$J$20-$J$18^$J$20)*100</f>
        <v>0</v>
      </c>
      <c r="AA4" s="49"/>
      <c r="AB4" s="42"/>
      <c r="AC4" s="30">
        <f t="shared" ref="AC4:AG13" si="12">($Y4^AC$3-$J$18^AC$3)/($J$19^AC$3-$J$18^AC$3)*100</f>
        <v>0</v>
      </c>
      <c r="AD4" s="30">
        <f t="shared" si="12"/>
        <v>0</v>
      </c>
      <c r="AE4" s="30">
        <f t="shared" si="12"/>
        <v>0</v>
      </c>
      <c r="AF4" s="30">
        <f t="shared" si="12"/>
        <v>0</v>
      </c>
      <c r="AG4" s="30">
        <f t="shared" si="12"/>
        <v>0</v>
      </c>
    </row>
    <row r="5" spans="1:33" ht="15" customHeight="1" x14ac:dyDescent="0.25">
      <c r="A5" s="32">
        <v>2E-3</v>
      </c>
      <c r="B5" s="19">
        <v>2</v>
      </c>
      <c r="C5" s="33">
        <v>9.6805714285714277</v>
      </c>
      <c r="D5" s="33">
        <v>11.494199999999999</v>
      </c>
      <c r="E5" s="33">
        <v>2.2734942812500001</v>
      </c>
      <c r="F5" s="33">
        <v>3.7220856051474556</v>
      </c>
      <c r="G5" s="47">
        <v>0.2775675675675679</v>
      </c>
      <c r="H5" s="19" t="s">
        <v>11</v>
      </c>
      <c r="I5" s="33">
        <v>0.65</v>
      </c>
      <c r="J5" s="33">
        <v>0.25</v>
      </c>
      <c r="K5" s="33">
        <v>0.1</v>
      </c>
      <c r="L5" s="33">
        <f t="shared" si="0"/>
        <v>1</v>
      </c>
      <c r="M5" s="33">
        <v>0</v>
      </c>
      <c r="N5" s="31">
        <f t="shared" si="1"/>
        <v>2</v>
      </c>
      <c r="O5" s="30">
        <f t="shared" si="2"/>
        <v>6.6030189452076566</v>
      </c>
      <c r="P5" s="30">
        <f t="shared" si="3"/>
        <v>6.5576782309219421</v>
      </c>
      <c r="Q5" s="30">
        <f t="shared" si="4"/>
        <v>6.5123375166362276</v>
      </c>
      <c r="R5" s="30">
        <f t="shared" si="5"/>
        <v>6.5395419452076569</v>
      </c>
      <c r="S5" s="30">
        <f t="shared" si="6"/>
        <v>6.7898370791690343</v>
      </c>
      <c r="T5" s="30">
        <f t="shared" si="7"/>
        <v>6.430793043328662</v>
      </c>
      <c r="U5" s="30">
        <f t="shared" si="8"/>
        <v>6.2585671414496673</v>
      </c>
      <c r="V5" s="30">
        <f t="shared" si="9"/>
        <v>6.0863412395706735</v>
      </c>
      <c r="W5" s="30">
        <f t="shared" si="10"/>
        <v>5.9141153376916789</v>
      </c>
      <c r="Y5" s="19">
        <v>2E-3</v>
      </c>
      <c r="Z5" s="30">
        <f t="shared" si="11"/>
        <v>5.0743343999708452</v>
      </c>
      <c r="AA5" s="49"/>
      <c r="AB5" s="43"/>
      <c r="AC5" s="30">
        <f t="shared" si="12"/>
        <v>8.3298127809677478</v>
      </c>
      <c r="AD5" s="30">
        <f t="shared" si="12"/>
        <v>6.2370407888206758</v>
      </c>
      <c r="AE5" s="30">
        <f t="shared" si="12"/>
        <v>5.0743343999708452</v>
      </c>
      <c r="AF5" s="30">
        <f t="shared" si="12"/>
        <v>3.2598650288063205</v>
      </c>
      <c r="AG5" s="30">
        <f t="shared" si="12"/>
        <v>0.20040080160320639</v>
      </c>
    </row>
    <row r="6" spans="1:33" ht="15" customHeight="1" x14ac:dyDescent="0.25">
      <c r="A6" s="32">
        <v>3.0000000000000001E-3</v>
      </c>
      <c r="B6" s="19">
        <v>3</v>
      </c>
      <c r="C6" s="33">
        <v>14.351142857142857</v>
      </c>
      <c r="D6" s="33">
        <v>17.486399999999996</v>
      </c>
      <c r="E6" s="33">
        <v>3.3763214375000001</v>
      </c>
      <c r="F6" s="33">
        <v>3.7265739928073738</v>
      </c>
      <c r="G6" s="47">
        <v>0.40513513513513544</v>
      </c>
      <c r="H6" s="19" t="s">
        <v>12</v>
      </c>
      <c r="I6" s="33">
        <v>0.7</v>
      </c>
      <c r="J6" s="33">
        <v>0.2</v>
      </c>
      <c r="K6" s="33">
        <v>0.1</v>
      </c>
      <c r="L6" s="33">
        <f t="shared" si="0"/>
        <v>1</v>
      </c>
      <c r="M6" s="33">
        <v>0</v>
      </c>
      <c r="N6" s="31">
        <f t="shared" si="1"/>
        <v>2</v>
      </c>
      <c r="O6" s="30">
        <f t="shared" si="2"/>
        <v>8.9604059254215436</v>
      </c>
      <c r="P6" s="30">
        <f t="shared" si="3"/>
        <v>8.8820244968501143</v>
      </c>
      <c r="Q6" s="30">
        <f t="shared" si="4"/>
        <v>8.8036430682786868</v>
      </c>
      <c r="R6" s="30">
        <f t="shared" si="5"/>
        <v>8.850671925421544</v>
      </c>
      <c r="S6" s="30">
        <f t="shared" si="6"/>
        <v>9.3270120473436755</v>
      </c>
      <c r="T6" s="30">
        <f t="shared" si="7"/>
        <v>8.7943339825379319</v>
      </c>
      <c r="U6" s="30">
        <f t="shared" si="8"/>
        <v>8.6282620396543184</v>
      </c>
      <c r="V6" s="30">
        <f t="shared" si="9"/>
        <v>8.4621900967707067</v>
      </c>
      <c r="W6" s="30">
        <f t="shared" si="10"/>
        <v>8.2961181538870949</v>
      </c>
      <c r="Y6" s="19">
        <v>3.0000000000000001E-3</v>
      </c>
      <c r="Z6" s="30">
        <f t="shared" si="11"/>
        <v>8.476770214685617</v>
      </c>
      <c r="AA6" s="49"/>
      <c r="AB6" s="43"/>
      <c r="AC6" s="30">
        <f t="shared" si="12"/>
        <v>13.476907272587527</v>
      </c>
      <c r="AD6" s="30">
        <f t="shared" si="12"/>
        <v>10.284912211668972</v>
      </c>
      <c r="AE6" s="30">
        <f t="shared" si="12"/>
        <v>8.476770214685617</v>
      </c>
      <c r="AF6" s="30">
        <f t="shared" si="12"/>
        <v>5.5923169650908138</v>
      </c>
      <c r="AG6" s="30">
        <f t="shared" si="12"/>
        <v>0.40080160320641278</v>
      </c>
    </row>
    <row r="7" spans="1:33" ht="15" customHeight="1" x14ac:dyDescent="0.25">
      <c r="A7" s="32">
        <v>4.0000000000000001E-3</v>
      </c>
      <c r="B7" s="19">
        <v>4</v>
      </c>
      <c r="C7" s="33">
        <v>18.777571428571427</v>
      </c>
      <c r="D7" s="33">
        <v>23.307500000000001</v>
      </c>
      <c r="E7" s="33">
        <v>4.4791485937500006</v>
      </c>
      <c r="F7" s="33">
        <v>3.7310623804672924</v>
      </c>
      <c r="G7" s="47">
        <v>0.53270270270270303</v>
      </c>
      <c r="H7" s="19" t="s">
        <v>13</v>
      </c>
      <c r="I7" s="33">
        <v>0.67</v>
      </c>
      <c r="J7" s="33">
        <v>0.23</v>
      </c>
      <c r="K7" s="33">
        <v>0.1</v>
      </c>
      <c r="L7" s="33">
        <v>1</v>
      </c>
      <c r="M7" s="33">
        <v>0</v>
      </c>
      <c r="N7" s="31">
        <f t="shared" si="1"/>
        <v>2</v>
      </c>
      <c r="O7" s="30">
        <f t="shared" si="2"/>
        <v>11.218885048492576</v>
      </c>
      <c r="P7" s="30">
        <f t="shared" si="3"/>
        <v>11.105636834206861</v>
      </c>
      <c r="Q7" s="30">
        <f t="shared" si="4"/>
        <v>10.992388619921146</v>
      </c>
      <c r="R7" s="30">
        <f t="shared" si="5"/>
        <v>11.060337548492575</v>
      </c>
      <c r="S7" s="30">
        <f t="shared" si="6"/>
        <v>11.75673415837546</v>
      </c>
      <c r="T7" s="30">
        <f t="shared" si="7"/>
        <v>11.058967064604346</v>
      </c>
      <c r="U7" s="30">
        <f t="shared" si="8"/>
        <v>10.899049080716116</v>
      </c>
      <c r="V7" s="30">
        <f t="shared" si="9"/>
        <v>10.739131096827887</v>
      </c>
      <c r="W7" s="30">
        <f t="shared" si="10"/>
        <v>10.579213112939657</v>
      </c>
      <c r="Y7" s="19">
        <v>4.0000000000000001E-3</v>
      </c>
      <c r="Z7" s="30">
        <f t="shared" si="11"/>
        <v>11.10876897231924</v>
      </c>
      <c r="AA7" s="49"/>
      <c r="AB7" s="43"/>
      <c r="AC7" s="30">
        <f t="shared" si="12"/>
        <v>17.257485067504593</v>
      </c>
      <c r="AD7" s="30">
        <f t="shared" si="12"/>
        <v>13.352030615098673</v>
      </c>
      <c r="AE7" s="30">
        <f t="shared" si="12"/>
        <v>11.10876897231924</v>
      </c>
      <c r="AF7" s="30">
        <f t="shared" si="12"/>
        <v>7.4727608262803402</v>
      </c>
      <c r="AG7" s="30">
        <f t="shared" si="12"/>
        <v>0.60120240480961928</v>
      </c>
    </row>
    <row r="8" spans="1:33" ht="15" customHeight="1" x14ac:dyDescent="0.25">
      <c r="A8" s="32">
        <v>5.0000000000000001E-3</v>
      </c>
      <c r="B8" s="19">
        <v>5</v>
      </c>
      <c r="C8" s="33">
        <v>22.824999999999996</v>
      </c>
      <c r="D8" s="33">
        <v>28.776199999999996</v>
      </c>
      <c r="E8" s="33">
        <v>5.5819757500000007</v>
      </c>
      <c r="F8" s="33">
        <v>3.7355507681272107</v>
      </c>
      <c r="G8" s="47">
        <v>0.66027027027027063</v>
      </c>
      <c r="H8" s="19" t="s">
        <v>14</v>
      </c>
      <c r="I8" s="33">
        <v>0.67</v>
      </c>
      <c r="J8" s="33">
        <v>0.3</v>
      </c>
      <c r="K8" s="33">
        <v>0.13</v>
      </c>
      <c r="L8" s="33">
        <f>2-I8-J8-K8-M8</f>
        <v>0.9</v>
      </c>
      <c r="M8" s="33">
        <v>0</v>
      </c>
      <c r="N8" s="31">
        <f t="shared" si="1"/>
        <v>2</v>
      </c>
      <c r="O8" s="30">
        <f t="shared" si="2"/>
        <v>13.310804171563603</v>
      </c>
      <c r="P8" s="30">
        <f t="shared" si="3"/>
        <v>13.162024171563605</v>
      </c>
      <c r="Q8" s="30">
        <f t="shared" si="4"/>
        <v>13.013244171563604</v>
      </c>
      <c r="R8" s="30">
        <f t="shared" si="5"/>
        <v>13.102512171563605</v>
      </c>
      <c r="S8" s="30">
        <f t="shared" si="6"/>
        <v>14.006631269407245</v>
      </c>
      <c r="T8" s="30">
        <f t="shared" si="7"/>
        <v>13.157040146670756</v>
      </c>
      <c r="U8" s="30">
        <f t="shared" si="8"/>
        <v>13.00327612177791</v>
      </c>
      <c r="V8" s="30">
        <f t="shared" si="9"/>
        <v>12.849512096885062</v>
      </c>
      <c r="W8" s="30">
        <f t="shared" si="10"/>
        <v>12.695748071992215</v>
      </c>
      <c r="Y8" s="19">
        <v>5.0000000000000001E-3</v>
      </c>
      <c r="Z8" s="30">
        <f t="shared" si="11"/>
        <v>13.284729596444206</v>
      </c>
      <c r="AA8" s="49"/>
      <c r="AB8" s="43"/>
      <c r="AC8" s="30">
        <f t="shared" si="12"/>
        <v>20.265750773806563</v>
      </c>
      <c r="AD8" s="30">
        <f t="shared" si="12"/>
        <v>15.849247021057922</v>
      </c>
      <c r="AE8" s="30">
        <f t="shared" si="12"/>
        <v>13.284729596444206</v>
      </c>
      <c r="AF8" s="30">
        <f t="shared" si="12"/>
        <v>9.0756085852708868</v>
      </c>
      <c r="AG8" s="30">
        <f t="shared" si="12"/>
        <v>0.80160320641282556</v>
      </c>
    </row>
    <row r="9" spans="1:33" ht="15" customHeight="1" x14ac:dyDescent="0.25">
      <c r="A9" s="32">
        <v>6.0000000000000001E-3</v>
      </c>
      <c r="B9" s="19">
        <v>6</v>
      </c>
      <c r="C9" s="33">
        <v>26.522285714285715</v>
      </c>
      <c r="D9" s="33">
        <v>33.88130000000001</v>
      </c>
      <c r="E9" s="33">
        <v>6.8200411250000013</v>
      </c>
      <c r="F9" s="33">
        <v>3.7400391557871289</v>
      </c>
      <c r="G9" s="47">
        <v>0.78783783783783812</v>
      </c>
      <c r="H9" s="19" t="s">
        <v>15</v>
      </c>
      <c r="I9" s="33">
        <v>0.6</v>
      </c>
      <c r="J9" s="33">
        <v>0.3</v>
      </c>
      <c r="K9" s="33">
        <v>0.1</v>
      </c>
      <c r="L9" s="33">
        <f>2-I9-J9-K9-M9</f>
        <v>0.89999999999999991</v>
      </c>
      <c r="M9" s="33">
        <v>0.1</v>
      </c>
      <c r="N9" s="31">
        <f t="shared" si="1"/>
        <v>2</v>
      </c>
      <c r="O9" s="30">
        <f t="shared" si="2"/>
        <v>15.249902348429281</v>
      </c>
      <c r="P9" s="30">
        <f t="shared" si="3"/>
        <v>15.065926991286425</v>
      </c>
      <c r="Q9" s="30">
        <f t="shared" si="4"/>
        <v>14.881951634143567</v>
      </c>
      <c r="R9" s="30">
        <f t="shared" si="5"/>
        <v>14.99233684842928</v>
      </c>
      <c r="S9" s="30">
        <f t="shared" si="6"/>
        <v>16.093481007514924</v>
      </c>
      <c r="T9" s="30">
        <f t="shared" si="7"/>
        <v>15.102292282531815</v>
      </c>
      <c r="U9" s="30">
        <f t="shared" si="8"/>
        <v>14.954682216634351</v>
      </c>
      <c r="V9" s="30">
        <f t="shared" si="9"/>
        <v>14.807072150736886</v>
      </c>
      <c r="W9" s="30">
        <f t="shared" si="10"/>
        <v>14.659462084839422</v>
      </c>
      <c r="Y9" s="19">
        <v>6.0000000000000001E-3</v>
      </c>
      <c r="Z9" s="30">
        <f t="shared" si="11"/>
        <v>15.154969851518125</v>
      </c>
      <c r="AA9" s="49"/>
      <c r="AB9" s="43"/>
      <c r="AC9" s="30">
        <f t="shared" si="12"/>
        <v>22.774004352789412</v>
      </c>
      <c r="AD9" s="30">
        <f t="shared" si="12"/>
        <v>17.969695460784695</v>
      </c>
      <c r="AE9" s="30">
        <f t="shared" si="12"/>
        <v>15.154969851518125</v>
      </c>
      <c r="AF9" s="30">
        <f t="shared" si="12"/>
        <v>10.487111688463505</v>
      </c>
      <c r="AG9" s="30">
        <f t="shared" si="12"/>
        <v>1.002004008016032</v>
      </c>
    </row>
    <row r="10" spans="1:33" ht="15" customHeight="1" x14ac:dyDescent="0.25">
      <c r="A10" s="32">
        <v>7.0000000000000001E-3</v>
      </c>
      <c r="B10" s="19">
        <v>7</v>
      </c>
      <c r="C10" s="33">
        <v>29.947142857142858</v>
      </c>
      <c r="D10" s="33">
        <v>38.658499999999997</v>
      </c>
      <c r="E10" s="33">
        <v>8.0581065000000009</v>
      </c>
      <c r="F10" s="33">
        <v>3.7445275434470471</v>
      </c>
      <c r="G10" s="47">
        <v>0.91540540540540571</v>
      </c>
      <c r="H10" s="19" t="s">
        <v>16</v>
      </c>
      <c r="I10" s="33">
        <v>0.6</v>
      </c>
      <c r="J10" s="33">
        <v>0.3</v>
      </c>
      <c r="K10" s="33">
        <v>0.1</v>
      </c>
      <c r="L10" s="33">
        <f>2-I10-J10-K10-M10</f>
        <v>0.79999999999999982</v>
      </c>
      <c r="M10" s="33">
        <v>0.2</v>
      </c>
      <c r="N10" s="31">
        <f t="shared" si="1"/>
        <v>1.9999999999999998</v>
      </c>
      <c r="O10" s="30">
        <f t="shared" si="2"/>
        <v>17.058086953866379</v>
      </c>
      <c r="P10" s="30">
        <f t="shared" si="3"/>
        <v>16.840303025294951</v>
      </c>
      <c r="Q10" s="30">
        <f t="shared" si="4"/>
        <v>16.622519096723522</v>
      </c>
      <c r="R10" s="30">
        <f t="shared" si="5"/>
        <v>16.75318945386638</v>
      </c>
      <c r="S10" s="30">
        <f t="shared" si="6"/>
        <v>18.039882174194027</v>
      </c>
      <c r="T10" s="30">
        <f t="shared" si="7"/>
        <v>16.916630846964299</v>
      </c>
      <c r="U10" s="30">
        <f t="shared" si="8"/>
        <v>16.775174740062216</v>
      </c>
      <c r="V10" s="30">
        <f t="shared" si="9"/>
        <v>16.633718633160132</v>
      </c>
      <c r="W10" s="30">
        <f t="shared" si="10"/>
        <v>16.492262526258052</v>
      </c>
      <c r="Y10" s="19">
        <v>7.0000000000000001E-3</v>
      </c>
      <c r="Z10" s="30">
        <f t="shared" si="11"/>
        <v>16.804119661106842</v>
      </c>
      <c r="AA10" s="49"/>
      <c r="AB10" s="43"/>
      <c r="AC10" s="30">
        <f t="shared" si="12"/>
        <v>24.93067362694357</v>
      </c>
      <c r="AD10" s="30">
        <f t="shared" si="12"/>
        <v>19.820715464348851</v>
      </c>
      <c r="AE10" s="30">
        <f t="shared" si="12"/>
        <v>16.804119661106842</v>
      </c>
      <c r="AF10" s="30">
        <f t="shared" si="12"/>
        <v>11.757099250954633</v>
      </c>
      <c r="AG10" s="30">
        <f t="shared" si="12"/>
        <v>1.2024048096192386</v>
      </c>
    </row>
    <row r="11" spans="1:33" ht="15" customHeight="1" x14ac:dyDescent="0.25">
      <c r="A11" s="32">
        <v>8.0000000000000002E-3</v>
      </c>
      <c r="B11" s="19">
        <v>8</v>
      </c>
      <c r="C11" s="33">
        <v>33.173714285714283</v>
      </c>
      <c r="D11" s="33">
        <v>43.141800000000003</v>
      </c>
      <c r="E11" s="33">
        <v>9.2961718750000006</v>
      </c>
      <c r="F11" s="33">
        <v>3.7490159311069653</v>
      </c>
      <c r="G11" s="47">
        <v>1.0429729729729733</v>
      </c>
      <c r="H11" s="19" t="s">
        <v>17</v>
      </c>
      <c r="I11" s="33">
        <v>0.6</v>
      </c>
      <c r="J11" s="33">
        <v>0.3</v>
      </c>
      <c r="K11" s="33">
        <v>0.1</v>
      </c>
      <c r="L11" s="33">
        <f>2-I11-J11-K11-M11</f>
        <v>0.7</v>
      </c>
      <c r="M11" s="33">
        <v>0.3</v>
      </c>
      <c r="N11" s="31">
        <f t="shared" si="1"/>
        <v>1.9999999999999998</v>
      </c>
      <c r="O11" s="30">
        <f t="shared" si="2"/>
        <v>18.762700845017768</v>
      </c>
      <c r="P11" s="30">
        <f t="shared" si="3"/>
        <v>18.513498702160625</v>
      </c>
      <c r="Q11" s="30">
        <f t="shared" si="4"/>
        <v>18.264296559303482</v>
      </c>
      <c r="R11" s="30">
        <f t="shared" si="5"/>
        <v>18.413817845017771</v>
      </c>
      <c r="S11" s="30">
        <f t="shared" si="6"/>
        <v>19.87577262658742</v>
      </c>
      <c r="T11" s="30">
        <f t="shared" si="7"/>
        <v>18.627398697111069</v>
      </c>
      <c r="U11" s="30">
        <f t="shared" si="8"/>
        <v>18.492096549204366</v>
      </c>
      <c r="V11" s="30">
        <f t="shared" si="9"/>
        <v>18.35679440129767</v>
      </c>
      <c r="W11" s="30">
        <f t="shared" si="10"/>
        <v>18.221492253390966</v>
      </c>
      <c r="Y11" s="19">
        <v>8.0000000000000002E-3</v>
      </c>
      <c r="Z11" s="30">
        <f t="shared" si="11"/>
        <v>18.284961500774337</v>
      </c>
      <c r="AA11" s="49"/>
      <c r="AB11" s="43"/>
      <c r="AC11" s="30">
        <f t="shared" si="12"/>
        <v>26.825927306435503</v>
      </c>
      <c r="AD11" s="30">
        <f t="shared" si="12"/>
        <v>21.468552847689576</v>
      </c>
      <c r="AE11" s="30">
        <f t="shared" si="12"/>
        <v>18.284961500774337</v>
      </c>
      <c r="AF11" s="30">
        <f t="shared" si="12"/>
        <v>12.917308635326673</v>
      </c>
      <c r="AG11" s="30">
        <f t="shared" si="12"/>
        <v>1.402805611222445</v>
      </c>
    </row>
    <row r="12" spans="1:33" ht="15" customHeight="1" x14ac:dyDescent="0.25">
      <c r="A12" s="32">
        <v>0.01</v>
      </c>
      <c r="B12" s="19">
        <v>10</v>
      </c>
      <c r="C12" s="33">
        <v>39.232142857142854</v>
      </c>
      <c r="D12" s="33">
        <v>51.3018</v>
      </c>
      <c r="E12" s="33">
        <v>11.772302625</v>
      </c>
      <c r="F12" s="33">
        <v>3.7579927064268017</v>
      </c>
      <c r="G12" s="47">
        <v>1.2981081081081085</v>
      </c>
      <c r="H12" s="19" t="s">
        <v>18</v>
      </c>
      <c r="I12" s="33">
        <v>0.6</v>
      </c>
      <c r="J12" s="33">
        <v>0.3</v>
      </c>
      <c r="K12" s="33">
        <v>0.1</v>
      </c>
      <c r="L12" s="33">
        <f>2-I12-J12-K12-M12</f>
        <v>0.59999999999999987</v>
      </c>
      <c r="M12" s="33">
        <v>0.4</v>
      </c>
      <c r="N12" s="31">
        <f t="shared" si="1"/>
        <v>1.9999999999999996</v>
      </c>
      <c r="O12" s="30">
        <f t="shared" si="2"/>
        <v>21.932524341606253</v>
      </c>
      <c r="P12" s="30">
        <f t="shared" si="3"/>
        <v>21.630782913034828</v>
      </c>
      <c r="Q12" s="30">
        <f t="shared" si="4"/>
        <v>21.329041484463399</v>
      </c>
      <c r="R12" s="30">
        <f t="shared" si="5"/>
        <v>21.510086341606257</v>
      </c>
      <c r="S12" s="30">
        <f t="shared" si="6"/>
        <v>23.294334245659922</v>
      </c>
      <c r="T12" s="30">
        <f t="shared" si="7"/>
        <v>21.809530111690322</v>
      </c>
      <c r="U12" s="30">
        <f t="shared" si="8"/>
        <v>21.686535881774386</v>
      </c>
      <c r="V12" s="30">
        <f t="shared" si="9"/>
        <v>21.563541651858454</v>
      </c>
      <c r="W12" s="30">
        <f t="shared" si="10"/>
        <v>21.440547421942519</v>
      </c>
      <c r="Y12" s="19">
        <v>0.01</v>
      </c>
      <c r="Z12" s="30">
        <f t="shared" si="11"/>
        <v>20.872629356949528</v>
      </c>
      <c r="AA12" s="49"/>
      <c r="AB12" s="43"/>
      <c r="AC12" s="30">
        <f t="shared" si="12"/>
        <v>30.050106658707943</v>
      </c>
      <c r="AD12" s="30">
        <f t="shared" si="12"/>
        <v>24.317286714279255</v>
      </c>
      <c r="AE12" s="30">
        <f t="shared" si="12"/>
        <v>20.872629356949528</v>
      </c>
      <c r="AF12" s="30">
        <f t="shared" si="12"/>
        <v>14.988753473739081</v>
      </c>
      <c r="AG12" s="30">
        <f t="shared" si="12"/>
        <v>1.8036072144288577</v>
      </c>
    </row>
    <row r="13" spans="1:33" x14ac:dyDescent="0.25">
      <c r="A13" s="32">
        <v>1.2E-2</v>
      </c>
      <c r="B13" s="19">
        <v>12</v>
      </c>
      <c r="C13" s="33">
        <v>44.938571428571436</v>
      </c>
      <c r="D13" s="33">
        <v>58.458500000000001</v>
      </c>
      <c r="E13" s="33">
        <v>13.435767250000001</v>
      </c>
      <c r="F13" s="33">
        <v>3.7669694817466386</v>
      </c>
      <c r="G13" s="33">
        <v>1.5532432432432435</v>
      </c>
      <c r="O13" s="30">
        <f t="shared" si="2"/>
        <v>24.805619531944746</v>
      </c>
      <c r="P13" s="30">
        <f t="shared" si="3"/>
        <v>24.467621317659038</v>
      </c>
      <c r="Q13" s="30">
        <f t="shared" si="4"/>
        <v>24.129623103373319</v>
      </c>
      <c r="R13" s="30">
        <f t="shared" si="5"/>
        <v>24.332422031944752</v>
      </c>
      <c r="S13" s="30">
        <f t="shared" si="6"/>
        <v>26.391657566607417</v>
      </c>
      <c r="T13" s="30">
        <f t="shared" si="7"/>
        <v>24.694933220019578</v>
      </c>
      <c r="U13" s="30">
        <f t="shared" si="8"/>
        <v>24.584246908094411</v>
      </c>
      <c r="V13" s="30">
        <f t="shared" si="9"/>
        <v>24.473560596169236</v>
      </c>
      <c r="W13" s="30">
        <f t="shared" si="10"/>
        <v>24.362874284244068</v>
      </c>
      <c r="Y13" s="19">
        <v>1.2E-2</v>
      </c>
      <c r="Z13" s="30">
        <f t="shared" si="11"/>
        <v>23.096732375047925</v>
      </c>
      <c r="AA13" s="49"/>
      <c r="AB13" s="43"/>
      <c r="AC13" s="30">
        <f t="shared" si="12"/>
        <v>32.738386281973462</v>
      </c>
      <c r="AD13" s="30">
        <f t="shared" si="12"/>
        <v>26.736217355689373</v>
      </c>
      <c r="AE13" s="30">
        <f t="shared" si="12"/>
        <v>23.096732375047925</v>
      </c>
      <c r="AF13" s="30">
        <f t="shared" si="12"/>
        <v>16.81291350460366</v>
      </c>
      <c r="AG13" s="30">
        <f t="shared" si="12"/>
        <v>2.2044088176352705</v>
      </c>
    </row>
    <row r="14" spans="1:33" x14ac:dyDescent="0.25">
      <c r="A14" s="32">
        <v>1.4E-2</v>
      </c>
      <c r="B14" s="19">
        <v>14</v>
      </c>
      <c r="C14" s="33">
        <v>50.358714285714278</v>
      </c>
      <c r="D14" s="33">
        <v>64.677999999999997</v>
      </c>
      <c r="E14" s="33">
        <v>14.351056687500002</v>
      </c>
      <c r="F14" s="33">
        <v>3.775946257066475</v>
      </c>
      <c r="G14" s="33">
        <v>1.8083783783783787</v>
      </c>
      <c r="O14" s="30">
        <f t="shared" si="2"/>
        <v>27.414840248622514</v>
      </c>
      <c r="P14" s="30">
        <f t="shared" si="3"/>
        <v>27.056858105765375</v>
      </c>
      <c r="Q14" s="30">
        <f t="shared" si="4"/>
        <v>26.698875962908232</v>
      </c>
      <c r="R14" s="30">
        <f t="shared" si="5"/>
        <v>26.913665248622518</v>
      </c>
      <c r="S14" s="30">
        <f t="shared" si="6"/>
        <v>29.203863786081698</v>
      </c>
      <c r="T14" s="30">
        <f t="shared" si="7"/>
        <v>27.316461854688111</v>
      </c>
      <c r="U14" s="30">
        <f t="shared" si="8"/>
        <v>27.218083460753707</v>
      </c>
      <c r="V14" s="30">
        <f t="shared" si="9"/>
        <v>27.1197050668193</v>
      </c>
      <c r="W14" s="30">
        <f t="shared" si="10"/>
        <v>27.021326672884896</v>
      </c>
      <c r="Y14" s="19">
        <v>1.4E-2</v>
      </c>
      <c r="Z14" s="30">
        <f t="shared" si="11"/>
        <v>25.057913062316207</v>
      </c>
      <c r="AA14" s="49"/>
      <c r="AB14" s="43"/>
      <c r="AC14" s="30">
        <f t="shared" ref="AC14:AG23" si="13">($Y14^AC$3-$J$18^AC$3)/($J$19^AC$3-$J$18^AC$3)*100</f>
        <v>35.049847177479279</v>
      </c>
      <c r="AD14" s="30">
        <f t="shared" si="13"/>
        <v>28.847793813101987</v>
      </c>
      <c r="AE14" s="30">
        <f t="shared" si="13"/>
        <v>25.057913062316207</v>
      </c>
      <c r="AF14" s="30">
        <f t="shared" si="13"/>
        <v>18.454185525863469</v>
      </c>
      <c r="AG14" s="30">
        <f t="shared" si="13"/>
        <v>2.6052104208416837</v>
      </c>
    </row>
    <row r="15" spans="1:33" x14ac:dyDescent="0.25">
      <c r="A15" s="32">
        <v>1.6E-2</v>
      </c>
      <c r="B15" s="19">
        <v>16</v>
      </c>
      <c r="C15" s="33">
        <v>55.492714285714278</v>
      </c>
      <c r="D15" s="33">
        <v>70.042400000000015</v>
      </c>
      <c r="E15" s="33">
        <v>15.266346125000002</v>
      </c>
      <c r="F15" s="33">
        <v>3.7849230323863114</v>
      </c>
      <c r="G15" s="33">
        <v>2.0635135135135139</v>
      </c>
      <c r="I15" s="34"/>
      <c r="J15" s="68" t="s">
        <v>70</v>
      </c>
      <c r="K15" s="68"/>
      <c r="L15" s="68"/>
      <c r="O15" s="30">
        <f t="shared" si="2"/>
        <v>29.809953108157437</v>
      </c>
      <c r="P15" s="30">
        <f t="shared" si="3"/>
        <v>29.446210965300295</v>
      </c>
      <c r="Q15" s="30">
        <f t="shared" si="4"/>
        <v>29.082468822443154</v>
      </c>
      <c r="R15" s="30">
        <f t="shared" si="5"/>
        <v>29.300714108157443</v>
      </c>
      <c r="S15" s="30">
        <f t="shared" si="6"/>
        <v>31.791947148413129</v>
      </c>
      <c r="T15" s="30">
        <f t="shared" si="7"/>
        <v>29.723882632213797</v>
      </c>
      <c r="U15" s="30">
        <f t="shared" si="8"/>
        <v>29.637812156270158</v>
      </c>
      <c r="V15" s="30">
        <f t="shared" si="9"/>
        <v>29.551741680326518</v>
      </c>
      <c r="W15" s="30">
        <f t="shared" si="10"/>
        <v>29.465671204382879</v>
      </c>
      <c r="Y15" s="19">
        <v>1.6E-2</v>
      </c>
      <c r="Z15" s="30">
        <f t="shared" si="11"/>
        <v>26.818940714242519</v>
      </c>
      <c r="AA15" s="49"/>
      <c r="AB15" s="43"/>
      <c r="AC15" s="30">
        <f t="shared" si="13"/>
        <v>37.081129775933015</v>
      </c>
      <c r="AD15" s="30">
        <f t="shared" si="13"/>
        <v>30.72758690966867</v>
      </c>
      <c r="AE15" s="30">
        <f t="shared" si="13"/>
        <v>26.818940714242519</v>
      </c>
      <c r="AF15" s="30">
        <f t="shared" si="13"/>
        <v>19.953585407888877</v>
      </c>
      <c r="AG15" s="30">
        <f t="shared" si="13"/>
        <v>3.0060120240480961</v>
      </c>
    </row>
    <row r="16" spans="1:33" x14ac:dyDescent="0.25">
      <c r="A16" s="32">
        <v>1.7999999999999999E-2</v>
      </c>
      <c r="B16" s="19">
        <v>18</v>
      </c>
      <c r="C16" s="33">
        <v>60.319428571428567</v>
      </c>
      <c r="D16" s="33">
        <v>74.645799999999994</v>
      </c>
      <c r="E16" s="33">
        <v>16.181635562500002</v>
      </c>
      <c r="F16" s="33">
        <v>3.7938998077061483</v>
      </c>
      <c r="G16" s="33">
        <v>2.3186486486486491</v>
      </c>
      <c r="O16" s="30">
        <f t="shared" si="2"/>
        <v>31.998730253406642</v>
      </c>
      <c r="P16" s="30">
        <f t="shared" si="3"/>
        <v>31.640570967692362</v>
      </c>
      <c r="Q16" s="30">
        <f t="shared" si="4"/>
        <v>31.282411681978076</v>
      </c>
      <c r="R16" s="30">
        <f t="shared" si="5"/>
        <v>31.497307253406646</v>
      </c>
      <c r="S16" s="30">
        <f t="shared" si="6"/>
        <v>34.162939796458836</v>
      </c>
      <c r="T16" s="30">
        <f t="shared" si="7"/>
        <v>31.92496769545377</v>
      </c>
      <c r="U16" s="30">
        <f t="shared" si="8"/>
        <v>31.851205137500891</v>
      </c>
      <c r="V16" s="30">
        <f t="shared" si="9"/>
        <v>31.777442579548019</v>
      </c>
      <c r="W16" s="30">
        <f t="shared" si="10"/>
        <v>31.70368002159514</v>
      </c>
      <c r="Y16" s="19">
        <v>1.7999999999999999E-2</v>
      </c>
      <c r="Z16" s="30">
        <f t="shared" si="11"/>
        <v>28.421832203347119</v>
      </c>
      <c r="AA16" s="49"/>
      <c r="AB16" s="43"/>
      <c r="AC16" s="30">
        <f t="shared" si="13"/>
        <v>38.895501296284813</v>
      </c>
      <c r="AD16" s="30">
        <f t="shared" si="13"/>
        <v>32.425734974327305</v>
      </c>
      <c r="AE16" s="30">
        <f t="shared" si="13"/>
        <v>28.421832203347119</v>
      </c>
      <c r="AF16" s="30">
        <f t="shared" si="13"/>
        <v>21.33906061935426</v>
      </c>
      <c r="AG16" s="30">
        <f t="shared" si="13"/>
        <v>3.4068136272545084</v>
      </c>
    </row>
    <row r="17" spans="1:33" x14ac:dyDescent="0.25">
      <c r="A17" s="32">
        <v>0.02</v>
      </c>
      <c r="B17" s="19">
        <v>20</v>
      </c>
      <c r="C17" s="33">
        <v>64.817285714285717</v>
      </c>
      <c r="D17" s="33">
        <v>78.583999999999989</v>
      </c>
      <c r="E17" s="33">
        <v>17.096925000000006</v>
      </c>
      <c r="F17" s="33">
        <v>3.8028765830259847</v>
      </c>
      <c r="G17" s="33">
        <v>2.5737837837837843</v>
      </c>
      <c r="I17" s="67" t="s">
        <v>71</v>
      </c>
      <c r="J17" s="67"/>
      <c r="O17" s="30">
        <f t="shared" si="2"/>
        <v>33.989070255798708</v>
      </c>
      <c r="P17" s="30">
        <f t="shared" si="3"/>
        <v>33.644902398655852</v>
      </c>
      <c r="Q17" s="30">
        <f t="shared" si="4"/>
        <v>33.300734541512995</v>
      </c>
      <c r="R17" s="30">
        <f t="shared" si="5"/>
        <v>33.507235255798712</v>
      </c>
      <c r="S17" s="30">
        <f t="shared" si="6"/>
        <v>36.323985301647411</v>
      </c>
      <c r="T17" s="30">
        <f t="shared" si="7"/>
        <v>33.927615615836594</v>
      </c>
      <c r="U17" s="30">
        <f t="shared" si="8"/>
        <v>33.866160975874486</v>
      </c>
      <c r="V17" s="30">
        <f t="shared" si="9"/>
        <v>33.804706335912371</v>
      </c>
      <c r="W17" s="30">
        <f t="shared" si="10"/>
        <v>33.743251695950264</v>
      </c>
      <c r="Y17" s="19">
        <v>0.02</v>
      </c>
      <c r="Z17" s="30">
        <f t="shared" si="11"/>
        <v>29.896213740069882</v>
      </c>
      <c r="AA17" s="49"/>
      <c r="AB17" s="43"/>
      <c r="AC17" s="30">
        <f t="shared" si="13"/>
        <v>40.536719644156051</v>
      </c>
      <c r="AD17" s="30">
        <f t="shared" si="13"/>
        <v>33.977319140839732</v>
      </c>
      <c r="AE17" s="30">
        <f t="shared" si="13"/>
        <v>29.896213740069882</v>
      </c>
      <c r="AF17" s="30">
        <f t="shared" si="13"/>
        <v>22.630623008320555</v>
      </c>
      <c r="AG17" s="30">
        <f t="shared" si="13"/>
        <v>3.8076152304609217</v>
      </c>
    </row>
    <row r="18" spans="1:33" ht="16.5" x14ac:dyDescent="0.3">
      <c r="A18" s="32">
        <v>2.1999999999999999E-2</v>
      </c>
      <c r="B18" s="19">
        <v>22</v>
      </c>
      <c r="C18" s="33">
        <v>68.97071428571428</v>
      </c>
      <c r="D18" s="33">
        <v>81.947999999999993</v>
      </c>
      <c r="E18" s="33">
        <v>17.591666062500003</v>
      </c>
      <c r="F18" s="33">
        <v>3.8118533583458212</v>
      </c>
      <c r="G18" s="33">
        <v>2.8289189189189194</v>
      </c>
      <c r="I18" s="35" t="s">
        <v>72</v>
      </c>
      <c r="J18" s="34">
        <v>1E-3</v>
      </c>
      <c r="O18" s="30">
        <f t="shared" si="2"/>
        <v>35.768924268012192</v>
      </c>
      <c r="P18" s="30">
        <f t="shared" si="3"/>
        <v>35.444492125155051</v>
      </c>
      <c r="Q18" s="30">
        <f t="shared" si="4"/>
        <v>35.120059982297903</v>
      </c>
      <c r="R18" s="30">
        <f t="shared" si="5"/>
        <v>35.314719268012198</v>
      </c>
      <c r="S18" s="30">
        <f t="shared" si="6"/>
        <v>38.256181591032401</v>
      </c>
      <c r="T18" s="30">
        <f t="shared" si="7"/>
        <v>35.719777546040852</v>
      </c>
      <c r="U18" s="30">
        <f t="shared" si="8"/>
        <v>35.670630824069505</v>
      </c>
      <c r="V18" s="30">
        <f t="shared" si="9"/>
        <v>35.621484102098165</v>
      </c>
      <c r="W18" s="30">
        <f t="shared" si="10"/>
        <v>35.572337380126818</v>
      </c>
      <c r="Y18" s="19">
        <v>2.1999999999999999E-2</v>
      </c>
      <c r="Z18" s="30">
        <f t="shared" si="11"/>
        <v>31.263825340957453</v>
      </c>
      <c r="AA18" s="49"/>
      <c r="AB18" s="43"/>
      <c r="AC18" s="30">
        <f t="shared" si="13"/>
        <v>42.036352367925097</v>
      </c>
      <c r="AD18" s="30">
        <f t="shared" si="13"/>
        <v>35.407907509381218</v>
      </c>
      <c r="AE18" s="30">
        <f t="shared" si="13"/>
        <v>31.263825340957453</v>
      </c>
      <c r="AF18" s="30">
        <f t="shared" si="13"/>
        <v>23.843158829060769</v>
      </c>
      <c r="AG18" s="30">
        <f t="shared" si="13"/>
        <v>4.208416833667334</v>
      </c>
    </row>
    <row r="19" spans="1:33" ht="16.5" x14ac:dyDescent="0.3">
      <c r="A19" s="32">
        <v>2.4E-2</v>
      </c>
      <c r="B19" s="19">
        <v>24</v>
      </c>
      <c r="C19" s="33">
        <v>71.757214285714284</v>
      </c>
      <c r="D19" s="33">
        <v>84.019000000000005</v>
      </c>
      <c r="E19" s="33">
        <v>18.086407125000001</v>
      </c>
      <c r="F19" s="33">
        <v>3.820830133665658</v>
      </c>
      <c r="G19" s="33">
        <v>3.0840540540540542</v>
      </c>
      <c r="I19" s="35" t="s">
        <v>73</v>
      </c>
      <c r="J19" s="34">
        <v>0.5</v>
      </c>
      <c r="K19" s="75"/>
      <c r="L19" s="75"/>
      <c r="M19" s="75"/>
      <c r="O19" s="30">
        <f t="shared" si="2"/>
        <v>36.944749708797104</v>
      </c>
      <c r="P19" s="30">
        <f t="shared" si="3"/>
        <v>36.638205065939971</v>
      </c>
      <c r="Q19" s="30">
        <f t="shared" si="4"/>
        <v>36.331660423082823</v>
      </c>
      <c r="R19" s="30">
        <f t="shared" si="5"/>
        <v>36.515587208797115</v>
      </c>
      <c r="S19" s="30">
        <f t="shared" si="6"/>
        <v>39.53650680898884</v>
      </c>
      <c r="T19" s="30">
        <f t="shared" si="7"/>
        <v>36.907910904816532</v>
      </c>
      <c r="U19" s="30">
        <f t="shared" si="8"/>
        <v>36.871072100835946</v>
      </c>
      <c r="V19" s="30">
        <f t="shared" si="9"/>
        <v>36.834233296855366</v>
      </c>
      <c r="W19" s="30">
        <f t="shared" si="10"/>
        <v>36.797394492874787</v>
      </c>
      <c r="Y19" s="19">
        <v>2.4E-2</v>
      </c>
      <c r="Z19" s="30">
        <f t="shared" si="11"/>
        <v>32.541132873691538</v>
      </c>
      <c r="AA19" s="49"/>
      <c r="AB19" s="43"/>
      <c r="AC19" s="30">
        <f t="shared" si="13"/>
        <v>43.417946404249101</v>
      </c>
      <c r="AD19" s="30">
        <f t="shared" si="13"/>
        <v>36.736747447762724</v>
      </c>
      <c r="AE19" s="30">
        <f t="shared" si="13"/>
        <v>32.541132873691538</v>
      </c>
      <c r="AF19" s="30">
        <f t="shared" si="13"/>
        <v>24.988081387744185</v>
      </c>
      <c r="AG19" s="30">
        <f t="shared" si="13"/>
        <v>4.6092184368737472</v>
      </c>
    </row>
    <row r="20" spans="1:33" x14ac:dyDescent="0.25">
      <c r="A20" s="32">
        <v>2.5000000000000001E-2</v>
      </c>
      <c r="B20" s="19">
        <v>25</v>
      </c>
      <c r="C20" s="33">
        <v>74.543714285714287</v>
      </c>
      <c r="D20" s="33">
        <v>86.09</v>
      </c>
      <c r="E20" s="33">
        <v>18.264395687499999</v>
      </c>
      <c r="F20" s="33">
        <v>3.8253185213255763</v>
      </c>
      <c r="G20" s="33">
        <v>3.2116216216216218</v>
      </c>
      <c r="I20" s="35" t="s">
        <v>76</v>
      </c>
      <c r="J20" s="34">
        <v>0.25</v>
      </c>
      <c r="O20" s="30">
        <f t="shared" si="2"/>
        <v>38.102493330752075</v>
      </c>
      <c r="P20" s="30">
        <f t="shared" si="3"/>
        <v>37.813836187894928</v>
      </c>
      <c r="Q20" s="30">
        <f t="shared" si="4"/>
        <v>37.525179045037788</v>
      </c>
      <c r="R20" s="30">
        <f t="shared" si="5"/>
        <v>37.698373330752077</v>
      </c>
      <c r="S20" s="30">
        <f t="shared" si="6"/>
        <v>40.79422333999829</v>
      </c>
      <c r="T20" s="30">
        <f t="shared" si="7"/>
        <v>38.07180848576688</v>
      </c>
      <c r="U20" s="30">
        <f t="shared" si="8"/>
        <v>38.041123640781677</v>
      </c>
      <c r="V20" s="30">
        <f t="shared" si="9"/>
        <v>38.010438795796489</v>
      </c>
      <c r="W20" s="30">
        <f t="shared" si="10"/>
        <v>37.979753950811293</v>
      </c>
      <c r="Y20" s="19">
        <v>2.5000000000000001E-2</v>
      </c>
      <c r="Z20" s="30">
        <f t="shared" si="11"/>
        <v>33.15003380734052</v>
      </c>
      <c r="AA20" s="49"/>
      <c r="AB20" s="43"/>
      <c r="AC20" s="30">
        <f t="shared" si="13"/>
        <v>44.070285528620389</v>
      </c>
      <c r="AD20" s="30">
        <f t="shared" si="13"/>
        <v>37.367793624529114</v>
      </c>
      <c r="AE20" s="30">
        <f t="shared" si="13"/>
        <v>33.15003380734052</v>
      </c>
      <c r="AF20" s="30">
        <f t="shared" si="13"/>
        <v>25.538065785648733</v>
      </c>
      <c r="AG20" s="30">
        <f t="shared" si="13"/>
        <v>4.8096192384769543</v>
      </c>
    </row>
    <row r="21" spans="1:33" x14ac:dyDescent="0.25">
      <c r="A21" s="32">
        <v>2.8000000000000001E-2</v>
      </c>
      <c r="B21" s="19">
        <v>28</v>
      </c>
      <c r="C21" s="33">
        <v>79.343714285714285</v>
      </c>
      <c r="D21" s="33">
        <v>89.35</v>
      </c>
      <c r="E21" s="33">
        <v>18.798361374999999</v>
      </c>
      <c r="F21" s="33">
        <v>3.8387836843053309</v>
      </c>
      <c r="G21" s="33">
        <v>3.5943243243243246</v>
      </c>
      <c r="O21" s="30">
        <f t="shared" si="2"/>
        <v>40.064924196616943</v>
      </c>
      <c r="P21" s="30">
        <f t="shared" si="3"/>
        <v>39.814767053759809</v>
      </c>
      <c r="Q21" s="30">
        <f t="shared" si="4"/>
        <v>39.564609910902661</v>
      </c>
      <c r="R21" s="30">
        <f t="shared" si="5"/>
        <v>39.71470419661695</v>
      </c>
      <c r="S21" s="30">
        <f t="shared" si="6"/>
        <v>42.931990433026684</v>
      </c>
      <c r="T21" s="30">
        <f t="shared" si="7"/>
        <v>40.052701228617892</v>
      </c>
      <c r="U21" s="30">
        <f t="shared" si="8"/>
        <v>40.040478260618848</v>
      </c>
      <c r="V21" s="30">
        <f t="shared" si="9"/>
        <v>40.028255292619797</v>
      </c>
      <c r="W21" s="30">
        <f t="shared" si="10"/>
        <v>40.016032324620738</v>
      </c>
      <c r="Y21" s="19">
        <v>2.8000000000000001E-2</v>
      </c>
      <c r="Z21" s="30">
        <f t="shared" si="11"/>
        <v>34.873382900796905</v>
      </c>
      <c r="AA21" s="49"/>
      <c r="AB21" s="43"/>
      <c r="AC21" s="30">
        <f t="shared" si="13"/>
        <v>45.89530885174262</v>
      </c>
      <c r="AD21" s="30">
        <f t="shared" si="13"/>
        <v>39.145557253661018</v>
      </c>
      <c r="AE21" s="30">
        <f t="shared" si="13"/>
        <v>34.873382900796905</v>
      </c>
      <c r="AF21" s="30">
        <f t="shared" si="13"/>
        <v>27.109183930265417</v>
      </c>
      <c r="AG21" s="30">
        <f t="shared" si="13"/>
        <v>5.4108216432865728</v>
      </c>
    </row>
    <row r="22" spans="1:33" x14ac:dyDescent="0.25">
      <c r="A22" s="32">
        <v>0.03</v>
      </c>
      <c r="B22" s="19">
        <v>30</v>
      </c>
      <c r="C22" s="33">
        <v>82.134714285714281</v>
      </c>
      <c r="D22" s="33">
        <v>91.123700000000014</v>
      </c>
      <c r="E22" s="33">
        <v>19.154338499999998</v>
      </c>
      <c r="F22" s="33">
        <v>3.8477604596251673</v>
      </c>
      <c r="G22" s="33">
        <v>3.8494594594594598</v>
      </c>
      <c r="O22" s="30">
        <f t="shared" si="2"/>
        <v>41.190566440526865</v>
      </c>
      <c r="P22" s="30">
        <f t="shared" si="3"/>
        <v>40.965841797669725</v>
      </c>
      <c r="Q22" s="30">
        <f t="shared" si="4"/>
        <v>40.741117154812585</v>
      </c>
      <c r="R22" s="30">
        <f t="shared" si="5"/>
        <v>40.875951940526868</v>
      </c>
      <c r="S22" s="30">
        <f t="shared" si="6"/>
        <v>44.160208495045609</v>
      </c>
      <c r="T22" s="30">
        <f t="shared" si="7"/>
        <v>41.190651390518582</v>
      </c>
      <c r="U22" s="30">
        <f t="shared" si="8"/>
        <v>41.190736340510291</v>
      </c>
      <c r="V22" s="30">
        <f t="shared" si="9"/>
        <v>41.190821290502008</v>
      </c>
      <c r="W22" s="30">
        <f t="shared" si="10"/>
        <v>41.190906240493725</v>
      </c>
      <c r="Y22" s="19">
        <v>0.03</v>
      </c>
      <c r="Z22" s="30">
        <f t="shared" si="11"/>
        <v>35.946695293356171</v>
      </c>
      <c r="AA22" s="49"/>
      <c r="AB22" s="43"/>
      <c r="AC22" s="30">
        <f t="shared" si="13"/>
        <v>47.016527696561994</v>
      </c>
      <c r="AD22" s="30">
        <f t="shared" si="13"/>
        <v>40.246729671768094</v>
      </c>
      <c r="AE22" s="30">
        <f t="shared" si="13"/>
        <v>35.946695293356171</v>
      </c>
      <c r="AF22" s="30">
        <f t="shared" si="13"/>
        <v>28.098424047707422</v>
      </c>
      <c r="AG22" s="30">
        <f t="shared" si="13"/>
        <v>5.8116232464929851</v>
      </c>
    </row>
    <row r="23" spans="1:33" ht="15" customHeight="1" x14ac:dyDescent="0.25">
      <c r="A23" s="32">
        <v>3.2000000000000001E-2</v>
      </c>
      <c r="B23" s="19">
        <v>32</v>
      </c>
      <c r="C23" s="33">
        <v>84.623428571428576</v>
      </c>
      <c r="D23" s="33">
        <v>92.636099999999999</v>
      </c>
      <c r="E23" s="33">
        <v>19.510315624999997</v>
      </c>
      <c r="F23" s="33">
        <v>3.8567372349450042</v>
      </c>
      <c r="G23" s="33">
        <v>4.1045945945945945</v>
      </c>
      <c r="I23" s="70" t="s">
        <v>20</v>
      </c>
      <c r="J23" s="70"/>
      <c r="K23" s="70"/>
      <c r="L23" s="70"/>
      <c r="M23" s="70"/>
      <c r="O23" s="30">
        <f t="shared" si="2"/>
        <v>42.186327970151076</v>
      </c>
      <c r="P23" s="30">
        <f t="shared" si="3"/>
        <v>41.986011184436791</v>
      </c>
      <c r="Q23" s="30">
        <f t="shared" si="4"/>
        <v>41.785694398722505</v>
      </c>
      <c r="R23" s="30">
        <f t="shared" si="5"/>
        <v>41.905884470151079</v>
      </c>
      <c r="S23" s="30">
        <f t="shared" si="6"/>
        <v>45.247965842778832</v>
      </c>
      <c r="T23" s="30">
        <f t="shared" si="7"/>
        <v>42.198720838133561</v>
      </c>
      <c r="U23" s="30">
        <f t="shared" si="8"/>
        <v>42.211113706116038</v>
      </c>
      <c r="V23" s="30">
        <f t="shared" si="9"/>
        <v>42.223506574098515</v>
      </c>
      <c r="W23" s="30">
        <f t="shared" si="10"/>
        <v>42.235899442080999</v>
      </c>
      <c r="Y23" s="19">
        <v>3.2000000000000001E-2</v>
      </c>
      <c r="Z23" s="30">
        <f t="shared" si="11"/>
        <v>36.967609514184218</v>
      </c>
      <c r="AA23" s="49"/>
      <c r="AB23" s="43"/>
      <c r="AC23" s="30">
        <f t="shared" si="13"/>
        <v>48.072383635677099</v>
      </c>
      <c r="AD23" s="30">
        <f t="shared" si="13"/>
        <v>41.28995701156424</v>
      </c>
      <c r="AE23" s="30">
        <f t="shared" si="13"/>
        <v>36.967609514184218</v>
      </c>
      <c r="AF23" s="30">
        <f t="shared" si="13"/>
        <v>29.046937612058478</v>
      </c>
      <c r="AG23" s="30">
        <f t="shared" si="13"/>
        <v>6.2124248496993983</v>
      </c>
    </row>
    <row r="24" spans="1:33" x14ac:dyDescent="0.25">
      <c r="A24" s="32">
        <v>3.4000000000000002E-2</v>
      </c>
      <c r="B24" s="19">
        <v>34</v>
      </c>
      <c r="C24" s="33">
        <v>86.826571428571441</v>
      </c>
      <c r="D24" s="33">
        <v>93.920099999999991</v>
      </c>
      <c r="E24" s="33">
        <v>19.790689774999997</v>
      </c>
      <c r="F24" s="33">
        <v>3.8657140102648406</v>
      </c>
      <c r="G24" s="33">
        <v>4.3597297297297306</v>
      </c>
      <c r="I24" s="70"/>
      <c r="J24" s="70"/>
      <c r="K24" s="70"/>
      <c r="L24" s="70"/>
      <c r="M24" s="70"/>
      <c r="O24" s="30">
        <f t="shared" si="2"/>
        <v>43.05837792245385</v>
      </c>
      <c r="P24" s="30">
        <f t="shared" si="3"/>
        <v>42.881039708168139</v>
      </c>
      <c r="Q24" s="30">
        <f t="shared" si="4"/>
        <v>42.703701493882427</v>
      </c>
      <c r="R24" s="30">
        <f t="shared" si="5"/>
        <v>42.810104422453854</v>
      </c>
      <c r="S24" s="30">
        <f t="shared" si="6"/>
        <v>46.200882568565611</v>
      </c>
      <c r="T24" s="30">
        <f t="shared" si="7"/>
        <v>43.083078708427095</v>
      </c>
      <c r="U24" s="30">
        <f t="shared" si="8"/>
        <v>43.10777949440034</v>
      </c>
      <c r="V24" s="30">
        <f t="shared" si="9"/>
        <v>43.132480280373585</v>
      </c>
      <c r="W24" s="30">
        <f t="shared" si="10"/>
        <v>43.15718106634683</v>
      </c>
      <c r="Y24" s="19">
        <v>3.4000000000000002E-2</v>
      </c>
      <c r="Z24" s="30">
        <f t="shared" si="11"/>
        <v>37.941731712073299</v>
      </c>
      <c r="AA24" s="49"/>
      <c r="AB24" s="43"/>
      <c r="AC24" s="30">
        <f t="shared" ref="AC24:AG33" si="14">($Y24^AC$3-$J$18^AC$3)/($J$19^AC$3-$J$18^AC$3)*100</f>
        <v>49.070434084929872</v>
      </c>
      <c r="AD24" s="30">
        <f t="shared" si="14"/>
        <v>42.281639514836037</v>
      </c>
      <c r="AE24" s="30">
        <f t="shared" si="14"/>
        <v>37.941731712073299</v>
      </c>
      <c r="AF24" s="30">
        <f t="shared" si="14"/>
        <v>29.958798383878165</v>
      </c>
      <c r="AG24" s="30">
        <f t="shared" si="14"/>
        <v>6.6132264529058116</v>
      </c>
    </row>
    <row r="25" spans="1:33" x14ac:dyDescent="0.25">
      <c r="A25" s="32">
        <v>3.5999999999999997E-2</v>
      </c>
      <c r="B25" s="19">
        <v>36</v>
      </c>
      <c r="C25" s="33">
        <v>88.772285714285729</v>
      </c>
      <c r="D25" s="33">
        <v>95.014299999999977</v>
      </c>
      <c r="E25" s="33">
        <v>20.071063924999997</v>
      </c>
      <c r="F25" s="33">
        <v>3.8746907855846771</v>
      </c>
      <c r="G25" s="33">
        <v>4.6148648648648649</v>
      </c>
      <c r="I25" s="70"/>
      <c r="J25" s="70"/>
      <c r="K25" s="70"/>
      <c r="L25" s="70"/>
      <c r="M25" s="70"/>
      <c r="O25" s="30">
        <f t="shared" si="2"/>
        <v>43.824729303328056</v>
      </c>
      <c r="P25" s="30">
        <f t="shared" si="3"/>
        <v>43.668678946185203</v>
      </c>
      <c r="Q25" s="30">
        <f t="shared" si="4"/>
        <v>43.512628589042343</v>
      </c>
      <c r="R25" s="30">
        <f t="shared" si="5"/>
        <v>43.60625880332806</v>
      </c>
      <c r="S25" s="30">
        <f t="shared" si="6"/>
        <v>47.039090722923824</v>
      </c>
      <c r="T25" s="30">
        <f t="shared" si="7"/>
        <v>43.861738007292068</v>
      </c>
      <c r="U25" s="30">
        <f t="shared" si="8"/>
        <v>43.898746711256074</v>
      </c>
      <c r="V25" s="30">
        <f t="shared" si="9"/>
        <v>43.935755415220086</v>
      </c>
      <c r="W25" s="30">
        <f t="shared" si="10"/>
        <v>43.972764119184092</v>
      </c>
      <c r="Y25" s="19">
        <v>3.5999999999999997E-2</v>
      </c>
      <c r="Z25" s="30">
        <f t="shared" si="11"/>
        <v>38.873779477604693</v>
      </c>
      <c r="AA25" s="49"/>
      <c r="AB25" s="43"/>
      <c r="AC25" s="30">
        <f t="shared" si="14"/>
        <v>50.016978882371774</v>
      </c>
      <c r="AD25" s="30">
        <f t="shared" si="14"/>
        <v>43.227142707898984</v>
      </c>
      <c r="AE25" s="30">
        <f t="shared" si="14"/>
        <v>38.873779477604693</v>
      </c>
      <c r="AF25" s="30">
        <f t="shared" si="14"/>
        <v>30.83746042337383</v>
      </c>
      <c r="AG25" s="30">
        <f t="shared" si="14"/>
        <v>7.014028056112223</v>
      </c>
    </row>
    <row r="26" spans="1:33" x14ac:dyDescent="0.25">
      <c r="A26" s="32">
        <v>3.6999999999999998E-2</v>
      </c>
      <c r="B26" s="19">
        <v>37</v>
      </c>
      <c r="C26" s="33">
        <v>89.628000000000014</v>
      </c>
      <c r="D26" s="33">
        <v>95.478799999999978</v>
      </c>
      <c r="E26" s="33">
        <v>20.211251000000004</v>
      </c>
      <c r="F26" s="33">
        <v>3.8791791732445953</v>
      </c>
      <c r="G26" s="33">
        <v>4.7424324324324321</v>
      </c>
      <c r="I26" s="70"/>
      <c r="J26" s="70"/>
      <c r="K26" s="70"/>
      <c r="L26" s="70"/>
      <c r="M26" s="70"/>
      <c r="O26" s="30">
        <f t="shared" si="2"/>
        <v>44.1603721366223</v>
      </c>
      <c r="P26" s="30">
        <f t="shared" si="3"/>
        <v>44.014102136622306</v>
      </c>
      <c r="Q26" s="30">
        <f t="shared" si="4"/>
        <v>43.867832136622297</v>
      </c>
      <c r="R26" s="30">
        <f t="shared" si="5"/>
        <v>43.955594136622302</v>
      </c>
      <c r="S26" s="30">
        <f t="shared" si="6"/>
        <v>47.406561942960067</v>
      </c>
      <c r="T26" s="30">
        <f t="shared" si="7"/>
        <v>44.203534799581689</v>
      </c>
      <c r="U26" s="30">
        <f t="shared" si="8"/>
        <v>44.246697462541086</v>
      </c>
      <c r="V26" s="30">
        <f t="shared" si="9"/>
        <v>44.289860125500475</v>
      </c>
      <c r="W26" s="30">
        <f t="shared" si="10"/>
        <v>44.333022788459871</v>
      </c>
      <c r="Y26" s="19">
        <v>3.6999999999999998E-2</v>
      </c>
      <c r="Z26" s="30">
        <f t="shared" si="11"/>
        <v>39.325302406544836</v>
      </c>
      <c r="AA26" s="49"/>
      <c r="AB26" s="43"/>
      <c r="AC26" s="30">
        <f t="shared" si="14"/>
        <v>50.472628481479177</v>
      </c>
      <c r="AD26" s="30">
        <f t="shared" si="14"/>
        <v>43.684024822694589</v>
      </c>
      <c r="AE26" s="30">
        <f t="shared" si="14"/>
        <v>39.325302406544836</v>
      </c>
      <c r="AF26" s="30">
        <f t="shared" si="14"/>
        <v>31.265282788599873</v>
      </c>
      <c r="AG26" s="30">
        <f t="shared" si="14"/>
        <v>7.2144288577154301</v>
      </c>
    </row>
    <row r="27" spans="1:33" x14ac:dyDescent="0.25">
      <c r="A27" s="32">
        <v>3.7999999999999999E-2</v>
      </c>
      <c r="B27" s="19">
        <v>38</v>
      </c>
      <c r="C27" s="33">
        <v>90.483714285714285</v>
      </c>
      <c r="D27" s="33">
        <v>95.943299999999994</v>
      </c>
      <c r="E27" s="33">
        <v>20.330769767857145</v>
      </c>
      <c r="F27" s="33">
        <v>3.8836675609045139</v>
      </c>
      <c r="G27" s="33">
        <v>4.870000000000001</v>
      </c>
      <c r="I27" s="70"/>
      <c r="J27" s="70"/>
      <c r="K27" s="70"/>
      <c r="L27" s="70"/>
      <c r="M27" s="70"/>
      <c r="O27" s="30">
        <f t="shared" si="2"/>
        <v>44.494981554559395</v>
      </c>
      <c r="P27" s="30">
        <f t="shared" si="3"/>
        <v>44.358491911702252</v>
      </c>
      <c r="Q27" s="30">
        <f t="shared" si="4"/>
        <v>44.222002268845102</v>
      </c>
      <c r="R27" s="30">
        <f t="shared" si="5"/>
        <v>44.303896054559395</v>
      </c>
      <c r="S27" s="30">
        <f t="shared" si="6"/>
        <v>47.77268972303203</v>
      </c>
      <c r="T27" s="30">
        <f t="shared" si="7"/>
        <v>44.544298176514168</v>
      </c>
      <c r="U27" s="30">
        <f t="shared" si="8"/>
        <v>44.593614798468948</v>
      </c>
      <c r="V27" s="30">
        <f t="shared" si="9"/>
        <v>44.642931420423714</v>
      </c>
      <c r="W27" s="30">
        <f t="shared" si="10"/>
        <v>44.692248042378495</v>
      </c>
      <c r="Y27" s="19">
        <v>3.7999999999999999E-2</v>
      </c>
      <c r="Z27" s="30">
        <f t="shared" si="11"/>
        <v>39.76776347991261</v>
      </c>
      <c r="AA27" s="49"/>
      <c r="AB27" s="43"/>
      <c r="AC27" s="30">
        <f t="shared" si="14"/>
        <v>50.917326513120607</v>
      </c>
      <c r="AD27" s="30">
        <f t="shared" si="14"/>
        <v>44.131011936152035</v>
      </c>
      <c r="AE27" s="30">
        <f t="shared" si="14"/>
        <v>39.76776347991261</v>
      </c>
      <c r="AF27" s="30">
        <f t="shared" si="14"/>
        <v>31.685881130490419</v>
      </c>
      <c r="AG27" s="30">
        <f t="shared" si="14"/>
        <v>7.4148296593186362</v>
      </c>
    </row>
    <row r="28" spans="1:33" x14ac:dyDescent="0.25">
      <c r="A28" s="32">
        <v>0.04</v>
      </c>
      <c r="B28" s="19">
        <v>40</v>
      </c>
      <c r="C28" s="33">
        <v>91.980999999999995</v>
      </c>
      <c r="D28" s="33">
        <v>96.728300000000004</v>
      </c>
      <c r="E28" s="33">
        <v>20.56980730357143</v>
      </c>
      <c r="F28" s="33">
        <v>3.8926443362243504</v>
      </c>
      <c r="G28" s="33">
        <v>6.0229729729729762</v>
      </c>
      <c r="I28" s="70"/>
      <c r="J28" s="70"/>
      <c r="K28" s="70"/>
      <c r="L28" s="70"/>
      <c r="M28" s="70"/>
      <c r="O28" s="30">
        <f t="shared" si="2"/>
        <v>45.078357533290742</v>
      </c>
      <c r="P28" s="30">
        <f t="shared" si="3"/>
        <v>44.959675033290743</v>
      </c>
      <c r="Q28" s="30">
        <f t="shared" si="4"/>
        <v>44.840992533290745</v>
      </c>
      <c r="R28" s="30">
        <f t="shared" si="5"/>
        <v>44.912202033290747</v>
      </c>
      <c r="S28" s="30">
        <f t="shared" si="6"/>
        <v>48.4116074260331</v>
      </c>
      <c r="T28" s="30">
        <f t="shared" si="7"/>
        <v>45.184873965128176</v>
      </c>
      <c r="U28" s="30">
        <f t="shared" si="8"/>
        <v>45.291390396965603</v>
      </c>
      <c r="V28" s="30">
        <f t="shared" si="9"/>
        <v>45.397906828803038</v>
      </c>
      <c r="W28" s="30">
        <f t="shared" si="10"/>
        <v>45.504423260640465</v>
      </c>
      <c r="Y28" s="19">
        <v>0.04</v>
      </c>
      <c r="Z28" s="30">
        <f t="shared" si="11"/>
        <v>40.627124491304059</v>
      </c>
      <c r="AA28" s="49"/>
      <c r="AB28" s="43"/>
      <c r="AC28" s="30">
        <f t="shared" si="14"/>
        <v>51.775993153847857</v>
      </c>
      <c r="AD28" s="30">
        <f t="shared" si="14"/>
        <v>44.997133627172317</v>
      </c>
      <c r="AE28" s="30">
        <f t="shared" si="14"/>
        <v>40.627124491304059</v>
      </c>
      <c r="AF28" s="30">
        <f t="shared" si="14"/>
        <v>32.506614732699354</v>
      </c>
      <c r="AG28" s="30">
        <f t="shared" si="14"/>
        <v>7.8156312625250495</v>
      </c>
    </row>
    <row r="29" spans="1:33" x14ac:dyDescent="0.25">
      <c r="A29" s="32">
        <v>4.2999999999999997E-2</v>
      </c>
      <c r="B29" s="19">
        <v>43</v>
      </c>
      <c r="C29" s="33">
        <v>93.873142857142852</v>
      </c>
      <c r="D29" s="33">
        <v>97.679400000000001</v>
      </c>
      <c r="E29" s="33">
        <v>20.92836360714286</v>
      </c>
      <c r="F29" s="33">
        <v>3.906109499204105</v>
      </c>
      <c r="G29" s="33">
        <v>7.7524324324324354</v>
      </c>
      <c r="I29" s="70"/>
      <c r="J29" s="70"/>
      <c r="K29" s="70"/>
      <c r="L29" s="70"/>
      <c r="M29" s="70"/>
      <c r="O29" s="30">
        <f t="shared" si="2"/>
        <v>45.813325787102052</v>
      </c>
      <c r="P29" s="30">
        <f t="shared" si="3"/>
        <v>45.718169358530623</v>
      </c>
      <c r="Q29" s="30">
        <f t="shared" si="4"/>
        <v>45.623012929959195</v>
      </c>
      <c r="R29" s="30">
        <f t="shared" si="5"/>
        <v>45.680106787102055</v>
      </c>
      <c r="S29" s="30">
        <f t="shared" si="6"/>
        <v>49.217505766248991</v>
      </c>
      <c r="T29" s="30">
        <f t="shared" si="7"/>
        <v>46.005641933763464</v>
      </c>
      <c r="U29" s="30">
        <f t="shared" si="8"/>
        <v>46.197958080424883</v>
      </c>
      <c r="V29" s="30">
        <f t="shared" si="9"/>
        <v>46.390274227086302</v>
      </c>
      <c r="W29" s="30">
        <f t="shared" si="10"/>
        <v>46.582590373747713</v>
      </c>
      <c r="Y29" s="19">
        <v>4.2999999999999997E-2</v>
      </c>
      <c r="Z29" s="30">
        <f t="shared" si="11"/>
        <v>41.857651046647405</v>
      </c>
      <c r="AA29" s="49"/>
      <c r="AB29" s="43"/>
      <c r="AC29" s="30">
        <f t="shared" si="14"/>
        <v>52.994172133774512</v>
      </c>
      <c r="AD29" s="30">
        <f t="shared" si="14"/>
        <v>46.232746635708025</v>
      </c>
      <c r="AE29" s="30">
        <f t="shared" si="14"/>
        <v>41.857651046647405</v>
      </c>
      <c r="AF29" s="30">
        <f t="shared" si="14"/>
        <v>33.690588689935716</v>
      </c>
      <c r="AG29" s="30">
        <f t="shared" si="14"/>
        <v>8.416833667334668</v>
      </c>
    </row>
    <row r="30" spans="1:33" x14ac:dyDescent="0.25">
      <c r="A30" s="32">
        <v>4.3999999999999997E-2</v>
      </c>
      <c r="B30" s="19">
        <v>44</v>
      </c>
      <c r="C30" s="33">
        <v>94.401499999999999</v>
      </c>
      <c r="D30" s="33">
        <v>97.934799999999996</v>
      </c>
      <c r="E30" s="33">
        <v>21.047882375000004</v>
      </c>
      <c r="F30" s="33">
        <v>3.9105978868640232</v>
      </c>
      <c r="G30" s="33">
        <v>8.3289189189189194</v>
      </c>
      <c r="I30" s="70"/>
      <c r="J30" s="70"/>
      <c r="K30" s="70"/>
      <c r="L30" s="70"/>
      <c r="M30" s="70"/>
      <c r="O30" s="30">
        <f t="shared" si="2"/>
        <v>46.018363062182011</v>
      </c>
      <c r="P30" s="30">
        <f t="shared" si="3"/>
        <v>45.930030562182012</v>
      </c>
      <c r="Q30" s="30">
        <f t="shared" si="4"/>
        <v>45.841698062182012</v>
      </c>
      <c r="R30" s="30">
        <f t="shared" si="5"/>
        <v>45.894697562182017</v>
      </c>
      <c r="S30" s="30">
        <f t="shared" si="6"/>
        <v>49.442603903463812</v>
      </c>
      <c r="T30" s="30">
        <f t="shared" si="7"/>
        <v>46.239279113784754</v>
      </c>
      <c r="U30" s="30">
        <f t="shared" si="8"/>
        <v>46.460195165387496</v>
      </c>
      <c r="V30" s="30">
        <f t="shared" si="9"/>
        <v>46.681111216990239</v>
      </c>
      <c r="W30" s="30">
        <f t="shared" si="10"/>
        <v>46.902027268592988</v>
      </c>
      <c r="Y30" s="19">
        <v>4.3999999999999997E-2</v>
      </c>
      <c r="Z30" s="30">
        <f t="shared" si="11"/>
        <v>42.253497937639814</v>
      </c>
      <c r="AA30" s="49"/>
      <c r="AB30" s="43"/>
      <c r="AC30" s="30">
        <f t="shared" si="14"/>
        <v>53.383259710734535</v>
      </c>
      <c r="AD30" s="30">
        <f t="shared" si="14"/>
        <v>46.629096930347849</v>
      </c>
      <c r="AE30" s="30">
        <f t="shared" si="14"/>
        <v>42.253497937639814</v>
      </c>
      <c r="AF30" s="30">
        <f t="shared" si="14"/>
        <v>34.073638832882317</v>
      </c>
      <c r="AG30" s="30">
        <f t="shared" si="14"/>
        <v>8.617234468937875</v>
      </c>
    </row>
    <row r="31" spans="1:33" x14ac:dyDescent="0.25">
      <c r="A31" s="32">
        <v>4.4999999999999998E-2</v>
      </c>
      <c r="B31" s="19">
        <v>45</v>
      </c>
      <c r="C31" s="33">
        <v>94.929857142857145</v>
      </c>
      <c r="D31" s="33">
        <v>98.190200000000004</v>
      </c>
      <c r="E31" s="33">
        <v>21.14700941666667</v>
      </c>
      <c r="F31" s="33">
        <v>3.9150862745239419</v>
      </c>
      <c r="G31" s="33">
        <v>8.905405405405407</v>
      </c>
      <c r="I31" s="70"/>
      <c r="J31" s="70"/>
      <c r="K31" s="70"/>
      <c r="L31" s="70"/>
      <c r="M31" s="70"/>
      <c r="O31" s="30">
        <f t="shared" si="2"/>
        <v>46.222380750952453</v>
      </c>
      <c r="P31" s="30">
        <f t="shared" si="3"/>
        <v>46.140872179523882</v>
      </c>
      <c r="Q31" s="30">
        <f t="shared" si="4"/>
        <v>46.05936360809531</v>
      </c>
      <c r="R31" s="30">
        <f t="shared" si="5"/>
        <v>46.108268750952455</v>
      </c>
      <c r="S31" s="30">
        <f t="shared" si="6"/>
        <v>49.666376578476253</v>
      </c>
      <c r="T31" s="30">
        <f t="shared" si="7"/>
        <v>46.471896707496526</v>
      </c>
      <c r="U31" s="30">
        <f t="shared" si="8"/>
        <v>46.721412664040599</v>
      </c>
      <c r="V31" s="30">
        <f t="shared" si="9"/>
        <v>46.970928620584672</v>
      </c>
      <c r="W31" s="30">
        <f t="shared" si="10"/>
        <v>47.220444577128745</v>
      </c>
      <c r="Y31" s="19">
        <v>4.4999999999999998E-2</v>
      </c>
      <c r="Z31" s="30">
        <f t="shared" si="11"/>
        <v>42.642653833858432</v>
      </c>
      <c r="AA31" s="49"/>
      <c r="AB31" s="43"/>
      <c r="AC31" s="30">
        <f t="shared" si="14"/>
        <v>53.76446854729646</v>
      </c>
      <c r="AD31" s="30">
        <f t="shared" si="14"/>
        <v>47.018216659980908</v>
      </c>
      <c r="AE31" s="30">
        <f t="shared" si="14"/>
        <v>42.642653833858432</v>
      </c>
      <c r="AF31" s="30">
        <f t="shared" si="14"/>
        <v>34.451242859910096</v>
      </c>
      <c r="AG31" s="30">
        <f t="shared" si="14"/>
        <v>8.8176352705410821</v>
      </c>
    </row>
    <row r="32" spans="1:33" x14ac:dyDescent="0.25">
      <c r="A32" s="32">
        <v>0.05</v>
      </c>
      <c r="B32" s="19">
        <v>50</v>
      </c>
      <c r="C32" s="33">
        <v>96.989285714285714</v>
      </c>
      <c r="D32" s="33">
        <v>99.127300000000005</v>
      </c>
      <c r="E32" s="33">
        <v>21.642644625000003</v>
      </c>
      <c r="F32" s="33">
        <v>3.9375282128235329</v>
      </c>
      <c r="G32" s="33">
        <v>11.787837837837838</v>
      </c>
      <c r="I32" s="70"/>
      <c r="J32" s="70"/>
      <c r="K32" s="70"/>
      <c r="L32" s="70"/>
      <c r="M32" s="70"/>
      <c r="O32" s="30">
        <f t="shared" si="2"/>
        <v>47.016777051947479</v>
      </c>
      <c r="P32" s="30">
        <f t="shared" si="3"/>
        <v>46.963326694804628</v>
      </c>
      <c r="Q32" s="30">
        <f t="shared" si="4"/>
        <v>46.909876337661771</v>
      </c>
      <c r="R32" s="30">
        <f t="shared" si="5"/>
        <v>46.941946551947481</v>
      </c>
      <c r="S32" s="30">
        <f t="shared" si="6"/>
        <v>50.539165310681305</v>
      </c>
      <c r="T32" s="30">
        <f t="shared" si="7"/>
        <v>47.40929253319819</v>
      </c>
      <c r="U32" s="30">
        <f t="shared" si="8"/>
        <v>47.801808014448909</v>
      </c>
      <c r="V32" s="30">
        <f t="shared" si="9"/>
        <v>48.194323495699628</v>
      </c>
      <c r="W32" s="30">
        <f t="shared" si="10"/>
        <v>48.586838976950332</v>
      </c>
      <c r="Y32" s="19">
        <v>0.05</v>
      </c>
      <c r="Z32" s="30">
        <f t="shared" si="11"/>
        <v>44.496590466240932</v>
      </c>
      <c r="AA32" s="49"/>
      <c r="AB32" s="43"/>
      <c r="AC32" s="30">
        <f t="shared" si="14"/>
        <v>55.563175296940301</v>
      </c>
      <c r="AD32" s="30">
        <f t="shared" si="14"/>
        <v>48.864863897742907</v>
      </c>
      <c r="AE32" s="30">
        <f t="shared" si="14"/>
        <v>44.496590466240932</v>
      </c>
      <c r="AF32" s="30">
        <f t="shared" si="14"/>
        <v>36.264056635895955</v>
      </c>
      <c r="AG32" s="30">
        <f t="shared" si="14"/>
        <v>9.8196392785571138</v>
      </c>
    </row>
    <row r="33" spans="1:33" x14ac:dyDescent="0.25">
      <c r="A33" s="32">
        <v>5.2999999999999999E-2</v>
      </c>
      <c r="B33" s="19">
        <v>53</v>
      </c>
      <c r="C33" s="33">
        <v>97.904714285714263</v>
      </c>
      <c r="D33" s="33">
        <v>99.489799999999988</v>
      </c>
      <c r="E33" s="33">
        <v>21.94002575</v>
      </c>
      <c r="F33" s="33">
        <v>3.950993375803288</v>
      </c>
      <c r="G33" s="33">
        <v>13.517297297297297</v>
      </c>
      <c r="O33" s="30">
        <f t="shared" si="2"/>
        <v>47.367382261115921</v>
      </c>
      <c r="P33" s="30">
        <f t="shared" si="3"/>
        <v>47.327755118258779</v>
      </c>
      <c r="Q33" s="30">
        <f t="shared" si="4"/>
        <v>47.288127975401636</v>
      </c>
      <c r="R33" s="30">
        <f t="shared" si="5"/>
        <v>47.311904261115927</v>
      </c>
      <c r="S33" s="30">
        <f t="shared" si="6"/>
        <v>50.925597978575752</v>
      </c>
      <c r="T33" s="30">
        <f t="shared" si="7"/>
        <v>47.845697457190617</v>
      </c>
      <c r="U33" s="30">
        <f t="shared" si="8"/>
        <v>48.324012653265314</v>
      </c>
      <c r="V33" s="30">
        <f t="shared" si="9"/>
        <v>48.802327849340024</v>
      </c>
      <c r="W33" s="30">
        <f t="shared" si="10"/>
        <v>49.28064304541472</v>
      </c>
      <c r="Y33" s="19">
        <v>5.2999999999999999E-2</v>
      </c>
      <c r="Z33" s="30">
        <f t="shared" si="11"/>
        <v>45.543063600219575</v>
      </c>
      <c r="AA33" s="49"/>
      <c r="AB33" s="43"/>
      <c r="AC33" s="30">
        <f t="shared" si="14"/>
        <v>56.566106470338219</v>
      </c>
      <c r="AD33" s="30">
        <f t="shared" si="14"/>
        <v>49.902126974096291</v>
      </c>
      <c r="AE33" s="30">
        <f t="shared" si="14"/>
        <v>45.543063600219575</v>
      </c>
      <c r="AF33" s="30">
        <f t="shared" si="14"/>
        <v>37.297388490605393</v>
      </c>
      <c r="AG33" s="30">
        <f t="shared" si="14"/>
        <v>10.420841683366733</v>
      </c>
    </row>
    <row r="34" spans="1:33" x14ac:dyDescent="0.25">
      <c r="A34" s="32">
        <v>5.5E-2</v>
      </c>
      <c r="B34" s="19">
        <v>55</v>
      </c>
      <c r="C34" s="33">
        <v>98.403714285714287</v>
      </c>
      <c r="D34" s="33">
        <v>99.666399999999996</v>
      </c>
      <c r="E34" s="33">
        <v>22.1002267</v>
      </c>
      <c r="F34" s="33">
        <v>3.9599701511231244</v>
      </c>
      <c r="G34" s="33">
        <v>14.670270270270272</v>
      </c>
      <c r="O34" s="30">
        <f t="shared" si="2"/>
        <v>47.556070696275846</v>
      </c>
      <c r="P34" s="30">
        <f t="shared" si="3"/>
        <v>47.524503553418711</v>
      </c>
      <c r="Q34" s="30">
        <f t="shared" si="4"/>
        <v>47.492936410561562</v>
      </c>
      <c r="R34" s="30">
        <f t="shared" si="5"/>
        <v>47.511876696275856</v>
      </c>
      <c r="S34" s="30">
        <f t="shared" si="6"/>
        <v>51.133705589219694</v>
      </c>
      <c r="T34" s="30">
        <f t="shared" si="7"/>
        <v>48.091585702233203</v>
      </c>
      <c r="U34" s="30">
        <f t="shared" si="8"/>
        <v>48.627100708190561</v>
      </c>
      <c r="V34" s="30">
        <f t="shared" si="9"/>
        <v>49.162615714147918</v>
      </c>
      <c r="W34" s="30">
        <f t="shared" si="10"/>
        <v>49.698130720105269</v>
      </c>
      <c r="Y34" s="19">
        <v>5.5E-2</v>
      </c>
      <c r="Z34" s="30">
        <f t="shared" si="11"/>
        <v>46.216271012019163</v>
      </c>
      <c r="AA34" s="49"/>
      <c r="AB34" s="43"/>
      <c r="AC34" s="30">
        <f t="shared" ref="AC34:AG43" si="15">($Y34^AC$3-$J$18^AC$3)/($J$19^AC$3-$J$18^AC$3)*100</f>
        <v>57.206710117111456</v>
      </c>
      <c r="AD34" s="30">
        <f t="shared" si="15"/>
        <v>50.567505698399899</v>
      </c>
      <c r="AE34" s="30">
        <f t="shared" si="15"/>
        <v>46.216271012019163</v>
      </c>
      <c r="AF34" s="30">
        <f t="shared" si="15"/>
        <v>37.96595013983535</v>
      </c>
      <c r="AG34" s="30">
        <f t="shared" si="15"/>
        <v>10.821643286573146</v>
      </c>
    </row>
    <row r="35" spans="1:33" x14ac:dyDescent="0.25">
      <c r="A35" s="32">
        <v>5.6000000000000001E-2</v>
      </c>
      <c r="B35" s="19">
        <v>56</v>
      </c>
      <c r="C35" s="33">
        <v>98.624571428571429</v>
      </c>
      <c r="D35" s="33">
        <v>99.742099999999994</v>
      </c>
      <c r="E35" s="33">
        <v>22.180327174999999</v>
      </c>
      <c r="F35" s="33">
        <v>3.9644585387830427</v>
      </c>
      <c r="G35" s="33">
        <v>15.246756756756756</v>
      </c>
      <c r="H35" s="3"/>
      <c r="O35" s="30">
        <f t="shared" si="2"/>
        <v>47.639932056712951</v>
      </c>
      <c r="P35" s="30">
        <f t="shared" si="3"/>
        <v>47.611993842427239</v>
      </c>
      <c r="Q35" s="30">
        <f t="shared" si="4"/>
        <v>47.58405562814152</v>
      </c>
      <c r="R35" s="30">
        <f t="shared" si="5"/>
        <v>47.600818556712952</v>
      </c>
      <c r="S35" s="30">
        <f t="shared" si="6"/>
        <v>51.226274037398802</v>
      </c>
      <c r="T35" s="30">
        <f t="shared" si="7"/>
        <v>48.204046967611639</v>
      </c>
      <c r="U35" s="30">
        <f t="shared" si="8"/>
        <v>48.76816187851032</v>
      </c>
      <c r="V35" s="30">
        <f t="shared" si="9"/>
        <v>49.332276789409008</v>
      </c>
      <c r="W35" s="30">
        <f t="shared" si="10"/>
        <v>49.896391700307689</v>
      </c>
      <c r="Y35" s="19">
        <v>5.6000000000000001E-2</v>
      </c>
      <c r="Z35" s="30">
        <f t="shared" si="11"/>
        <v>46.546009469812759</v>
      </c>
      <c r="AA35" s="49"/>
      <c r="AB35" s="43"/>
      <c r="AC35" s="30">
        <f t="shared" si="15"/>
        <v>57.519186863172521</v>
      </c>
      <c r="AD35" s="30">
        <f t="shared" si="15"/>
        <v>50.89287214124716</v>
      </c>
      <c r="AE35" s="30">
        <f t="shared" si="15"/>
        <v>46.546009469812759</v>
      </c>
      <c r="AF35" s="30">
        <f t="shared" si="15"/>
        <v>38.294495617357256</v>
      </c>
      <c r="AG35" s="30">
        <f t="shared" si="15"/>
        <v>11.022044088176353</v>
      </c>
    </row>
    <row r="36" spans="1:33" x14ac:dyDescent="0.25">
      <c r="A36" s="32">
        <v>0.06</v>
      </c>
      <c r="B36" s="19">
        <v>60</v>
      </c>
      <c r="C36" s="33">
        <v>99.310000000000016</v>
      </c>
      <c r="D36" s="33">
        <v>99.943799999999996</v>
      </c>
      <c r="E36" s="33">
        <v>22.500729074999999</v>
      </c>
      <c r="F36" s="33">
        <v>3.982412089422716</v>
      </c>
      <c r="G36" s="33">
        <v>17.552702702702707</v>
      </c>
      <c r="H36" s="3"/>
      <c r="O36" s="30">
        <f t="shared" si="2"/>
        <v>47.900812498461356</v>
      </c>
      <c r="P36" s="30">
        <f t="shared" si="3"/>
        <v>47.884967498461364</v>
      </c>
      <c r="Q36" s="30">
        <f t="shared" si="4"/>
        <v>47.869122498461358</v>
      </c>
      <c r="R36" s="30">
        <f t="shared" si="5"/>
        <v>47.878629498461358</v>
      </c>
      <c r="S36" s="30">
        <f t="shared" si="6"/>
        <v>51.515052830115231</v>
      </c>
      <c r="T36" s="30">
        <f t="shared" si="7"/>
        <v>48.579327029125359</v>
      </c>
      <c r="U36" s="30">
        <f t="shared" si="8"/>
        <v>49.257841559789362</v>
      </c>
      <c r="V36" s="30">
        <f t="shared" si="9"/>
        <v>49.936356090453351</v>
      </c>
      <c r="W36" s="30">
        <f t="shared" si="10"/>
        <v>50.614870621117355</v>
      </c>
      <c r="Y36" s="19">
        <v>0.06</v>
      </c>
      <c r="Z36" s="30">
        <f t="shared" si="11"/>
        <v>47.82240020366482</v>
      </c>
      <c r="AA36" s="49"/>
      <c r="AB36" s="43"/>
      <c r="AC36" s="30">
        <f t="shared" si="15"/>
        <v>58.720879466745522</v>
      </c>
      <c r="AD36" s="30">
        <f t="shared" si="15"/>
        <v>52.149049680738777</v>
      </c>
      <c r="AE36" s="30">
        <f t="shared" si="15"/>
        <v>47.82240020366482</v>
      </c>
      <c r="AF36" s="30">
        <f t="shared" si="15"/>
        <v>39.572942883313587</v>
      </c>
      <c r="AG36" s="30">
        <f t="shared" si="15"/>
        <v>11.823647294589177</v>
      </c>
    </row>
    <row r="37" spans="1:33" x14ac:dyDescent="0.25">
      <c r="A37" s="32">
        <v>6.3E-2</v>
      </c>
      <c r="B37" s="19">
        <v>63</v>
      </c>
      <c r="C37" s="33">
        <v>99.573142857142869</v>
      </c>
      <c r="D37" s="33">
        <v>99.968050000000005</v>
      </c>
      <c r="E37" s="33">
        <v>22.741030499999997</v>
      </c>
      <c r="F37" s="33">
        <v>3.9958772524024706</v>
      </c>
      <c r="G37" s="33">
        <v>19.282162162162162</v>
      </c>
      <c r="H37" s="3"/>
      <c r="O37" s="30">
        <f t="shared" si="2"/>
        <v>48.002140508344091</v>
      </c>
      <c r="P37" s="30">
        <f t="shared" si="3"/>
        <v>47.992267829772665</v>
      </c>
      <c r="Q37" s="30">
        <f t="shared" si="4"/>
        <v>47.982395151201231</v>
      </c>
      <c r="R37" s="30">
        <f t="shared" si="5"/>
        <v>47.9883187583441</v>
      </c>
      <c r="S37" s="30">
        <f t="shared" si="6"/>
        <v>51.628522103223979</v>
      </c>
      <c r="T37" s="30">
        <f t="shared" si="7"/>
        <v>48.766454753832079</v>
      </c>
      <c r="U37" s="30">
        <f t="shared" si="8"/>
        <v>49.53076899932006</v>
      </c>
      <c r="V37" s="30">
        <f t="shared" si="9"/>
        <v>50.29508324480804</v>
      </c>
      <c r="W37" s="30">
        <f t="shared" si="10"/>
        <v>51.059397490296035</v>
      </c>
      <c r="Y37" s="19">
        <v>6.3E-2</v>
      </c>
      <c r="Z37" s="30">
        <f t="shared" si="11"/>
        <v>48.738416237507224</v>
      </c>
      <c r="AA37" s="49"/>
      <c r="AB37" s="43"/>
      <c r="AC37" s="30">
        <f t="shared" si="15"/>
        <v>59.575707276368718</v>
      </c>
      <c r="AD37" s="30">
        <f t="shared" si="15"/>
        <v>53.047381986200229</v>
      </c>
      <c r="AE37" s="30">
        <f t="shared" si="15"/>
        <v>48.738416237507224</v>
      </c>
      <c r="AF37" s="30">
        <f t="shared" si="15"/>
        <v>40.496934858435701</v>
      </c>
      <c r="AG37" s="30">
        <f t="shared" si="15"/>
        <v>12.424849699398797</v>
      </c>
    </row>
    <row r="38" spans="1:33" x14ac:dyDescent="0.25">
      <c r="A38" s="32">
        <v>6.6000000000000003E-2</v>
      </c>
      <c r="B38" s="19">
        <v>66</v>
      </c>
      <c r="C38" s="33">
        <v>99.836285714285722</v>
      </c>
      <c r="D38" s="33">
        <v>99.9923</v>
      </c>
      <c r="E38" s="33">
        <v>22.929548761363634</v>
      </c>
      <c r="F38" s="33">
        <v>4.0093424153822257</v>
      </c>
      <c r="G38" s="33">
        <v>21.011621621621625</v>
      </c>
      <c r="H38" s="3"/>
      <c r="O38" s="30">
        <f t="shared" si="2"/>
        <v>48.100879360045006</v>
      </c>
      <c r="P38" s="30">
        <f t="shared" si="3"/>
        <v>48.096979002902152</v>
      </c>
      <c r="Q38" s="30">
        <f t="shared" si="4"/>
        <v>48.093078645759292</v>
      </c>
      <c r="R38" s="30">
        <f t="shared" si="5"/>
        <v>48.095418860045015</v>
      </c>
      <c r="S38" s="30">
        <f t="shared" si="6"/>
        <v>51.738625470696356</v>
      </c>
      <c r="T38" s="30">
        <f t="shared" si="7"/>
        <v>48.950993320356979</v>
      </c>
      <c r="U38" s="30">
        <f t="shared" si="8"/>
        <v>49.801107280668944</v>
      </c>
      <c r="V38" s="30">
        <f t="shared" si="9"/>
        <v>50.651221240980917</v>
      </c>
      <c r="W38" s="30">
        <f t="shared" si="10"/>
        <v>51.501335201292889</v>
      </c>
      <c r="Y38" s="19">
        <v>6.6000000000000003E-2</v>
      </c>
      <c r="Z38" s="30">
        <f t="shared" si="11"/>
        <v>49.622278291405323</v>
      </c>
      <c r="AA38" s="49"/>
      <c r="AB38" s="43"/>
      <c r="AC38" s="30">
        <f t="shared" si="15"/>
        <v>60.394654302283726</v>
      </c>
      <c r="AD38" s="30">
        <f t="shared" si="15"/>
        <v>53.911706348088593</v>
      </c>
      <c r="AE38" s="30">
        <f t="shared" si="15"/>
        <v>49.622278291405323</v>
      </c>
      <c r="AF38" s="30">
        <f t="shared" si="15"/>
        <v>41.39360536007657</v>
      </c>
      <c r="AG38" s="30">
        <f t="shared" si="15"/>
        <v>13.026052104208416</v>
      </c>
    </row>
    <row r="39" spans="1:33" x14ac:dyDescent="0.25">
      <c r="A39" s="32">
        <v>7.0999999999999994E-2</v>
      </c>
      <c r="B39" s="19">
        <v>71</v>
      </c>
      <c r="C39" s="33">
        <v>99.994285714285709</v>
      </c>
      <c r="D39" s="33">
        <v>100</v>
      </c>
      <c r="E39" s="33">
        <v>23.243745863636363</v>
      </c>
      <c r="F39" s="33">
        <v>4.0317843536818172</v>
      </c>
      <c r="G39" s="33">
        <v>23.894054054054056</v>
      </c>
      <c r="H39" s="3"/>
      <c r="O39" s="30">
        <f t="shared" si="2"/>
        <v>48.176365184308438</v>
      </c>
      <c r="P39" s="30">
        <f t="shared" si="3"/>
        <v>48.176222327165583</v>
      </c>
      <c r="Q39" s="30">
        <f t="shared" si="4"/>
        <v>48.176079470022721</v>
      </c>
      <c r="R39" s="30">
        <f t="shared" si="5"/>
        <v>48.176165184308438</v>
      </c>
      <c r="S39" s="30">
        <f t="shared" si="6"/>
        <v>51.823232154578896</v>
      </c>
      <c r="T39" s="30">
        <f t="shared" si="7"/>
        <v>49.169478669327056</v>
      </c>
      <c r="U39" s="30">
        <f t="shared" si="8"/>
        <v>50.16259215434566</v>
      </c>
      <c r="V39" s="30">
        <f t="shared" si="9"/>
        <v>51.155705639364278</v>
      </c>
      <c r="W39" s="30">
        <f t="shared" si="10"/>
        <v>52.148819124382882</v>
      </c>
      <c r="Y39" s="19">
        <v>7.0999999999999994E-2</v>
      </c>
      <c r="Z39" s="30">
        <f t="shared" si="11"/>
        <v>51.030627370531931</v>
      </c>
      <c r="AA39" s="49"/>
      <c r="AB39" s="43"/>
      <c r="AC39" s="30">
        <f t="shared" si="15"/>
        <v>61.687911159937556</v>
      </c>
      <c r="AD39" s="30">
        <f t="shared" si="15"/>
        <v>55.283988868786118</v>
      </c>
      <c r="AE39" s="30">
        <f t="shared" si="15"/>
        <v>51.030627370531931</v>
      </c>
      <c r="AF39" s="30">
        <f t="shared" si="15"/>
        <v>42.832662509762969</v>
      </c>
      <c r="AG39" s="30">
        <f t="shared" si="15"/>
        <v>14.028056112224446</v>
      </c>
    </row>
    <row r="40" spans="1:33" x14ac:dyDescent="0.25">
      <c r="A40" s="32">
        <v>7.3999999999999996E-2</v>
      </c>
      <c r="B40" s="19">
        <v>74</v>
      </c>
      <c r="C40" s="33">
        <v>99.997142857142848</v>
      </c>
      <c r="D40" s="33">
        <v>100</v>
      </c>
      <c r="E40" s="33">
        <v>23.432264125</v>
      </c>
      <c r="F40" s="33">
        <v>4.0452495166615723</v>
      </c>
      <c r="G40" s="33">
        <v>25.623513513513512</v>
      </c>
      <c r="H40" s="3"/>
      <c r="O40" s="30">
        <f t="shared" si="2"/>
        <v>48.193380821723643</v>
      </c>
      <c r="P40" s="30">
        <f t="shared" si="3"/>
        <v>48.193309393152212</v>
      </c>
      <c r="Q40" s="30">
        <f t="shared" si="4"/>
        <v>48.193237964580781</v>
      </c>
      <c r="R40" s="30">
        <f t="shared" si="5"/>
        <v>48.19328082172364</v>
      </c>
      <c r="S40" s="30">
        <f t="shared" si="6"/>
        <v>51.842502307765557</v>
      </c>
      <c r="T40" s="30">
        <f t="shared" si="7"/>
        <v>49.272294021566239</v>
      </c>
      <c r="U40" s="30">
        <f t="shared" si="8"/>
        <v>50.351207221408842</v>
      </c>
      <c r="V40" s="30">
        <f t="shared" si="9"/>
        <v>51.430120421251438</v>
      </c>
      <c r="W40" s="30">
        <f t="shared" si="10"/>
        <v>52.509033621094034</v>
      </c>
      <c r="Y40" s="19">
        <v>7.3999999999999996E-2</v>
      </c>
      <c r="Z40" s="30">
        <f t="shared" si="11"/>
        <v>51.840263821467595</v>
      </c>
      <c r="AA40" s="49"/>
      <c r="AB40" s="43"/>
      <c r="AC40" s="30">
        <f t="shared" si="15"/>
        <v>62.425036571870592</v>
      </c>
      <c r="AD40" s="30">
        <f t="shared" si="15"/>
        <v>56.070191269646187</v>
      </c>
      <c r="AE40" s="30">
        <f t="shared" si="15"/>
        <v>51.840263821467595</v>
      </c>
      <c r="AF40" s="30">
        <f t="shared" si="15"/>
        <v>43.665641741335016</v>
      </c>
      <c r="AG40" s="30">
        <f t="shared" si="15"/>
        <v>14.629258517034065</v>
      </c>
    </row>
    <row r="41" spans="1:33" x14ac:dyDescent="0.25">
      <c r="A41" s="32">
        <v>7.4999999999999997E-2</v>
      </c>
      <c r="B41" s="19">
        <v>75</v>
      </c>
      <c r="C41" s="33">
        <v>100</v>
      </c>
      <c r="D41" s="33">
        <v>100</v>
      </c>
      <c r="E41" s="33">
        <v>23.478413982142857</v>
      </c>
      <c r="F41" s="33">
        <v>4.0497379043214901</v>
      </c>
      <c r="G41" s="33">
        <v>26.199999999999996</v>
      </c>
      <c r="H41" s="3"/>
      <c r="O41" s="30">
        <f t="shared" si="2"/>
        <v>48.198789651267887</v>
      </c>
      <c r="P41" s="30">
        <f t="shared" si="3"/>
        <v>48.198789651267887</v>
      </c>
      <c r="Q41" s="30">
        <f t="shared" si="4"/>
        <v>48.198789651267887</v>
      </c>
      <c r="R41" s="30">
        <f t="shared" si="5"/>
        <v>48.198789651267887</v>
      </c>
      <c r="S41" s="30">
        <f t="shared" si="6"/>
        <v>51.848478965783954</v>
      </c>
      <c r="T41" s="30">
        <f t="shared" si="7"/>
        <v>49.306302756051814</v>
      </c>
      <c r="U41" s="30">
        <f t="shared" si="8"/>
        <v>50.413815860835733</v>
      </c>
      <c r="V41" s="30">
        <f t="shared" si="9"/>
        <v>51.521328965619666</v>
      </c>
      <c r="W41" s="30">
        <f t="shared" si="10"/>
        <v>52.628842070403593</v>
      </c>
      <c r="Y41" s="19">
        <v>7.4999999999999997E-2</v>
      </c>
      <c r="Z41" s="30">
        <f t="shared" si="11"/>
        <v>52.104668237023056</v>
      </c>
      <c r="AA41" s="49"/>
      <c r="AB41" s="43"/>
      <c r="AC41" s="30">
        <f t="shared" si="15"/>
        <v>62.664774237371745</v>
      </c>
      <c r="AD41" s="30">
        <f t="shared" si="15"/>
        <v>56.326521401865229</v>
      </c>
      <c r="AE41" s="30">
        <f t="shared" si="15"/>
        <v>52.104668237023056</v>
      </c>
      <c r="AF41" s="30">
        <f t="shared" si="15"/>
        <v>43.938563987014675</v>
      </c>
      <c r="AG41" s="30">
        <f t="shared" si="15"/>
        <v>14.829659318637272</v>
      </c>
    </row>
    <row r="42" spans="1:33" x14ac:dyDescent="0.25">
      <c r="A42" s="32">
        <v>0.08</v>
      </c>
      <c r="B42" s="19">
        <v>80</v>
      </c>
      <c r="C42" s="33">
        <v>100</v>
      </c>
      <c r="D42" s="33">
        <v>100</v>
      </c>
      <c r="E42" s="33">
        <v>23.709163267857146</v>
      </c>
      <c r="F42" s="33">
        <v>4.2710105546415544</v>
      </c>
      <c r="G42" s="33">
        <v>30.14</v>
      </c>
      <c r="H42" s="3"/>
      <c r="O42" s="30">
        <f t="shared" si="2"/>
        <v>48.320963440713633</v>
      </c>
      <c r="P42" s="30">
        <f t="shared" si="3"/>
        <v>48.320963440713633</v>
      </c>
      <c r="Q42" s="30">
        <f t="shared" si="4"/>
        <v>48.320963440713633</v>
      </c>
      <c r="R42" s="30">
        <f t="shared" si="5"/>
        <v>48.320963440713633</v>
      </c>
      <c r="S42" s="30">
        <f t="shared" si="6"/>
        <v>51.963050361999414</v>
      </c>
      <c r="T42" s="30">
        <f t="shared" si="7"/>
        <v>49.614412912981557</v>
      </c>
      <c r="U42" s="30">
        <f t="shared" si="8"/>
        <v>50.90786238524948</v>
      </c>
      <c r="V42" s="30">
        <f t="shared" si="9"/>
        <v>52.201311857517403</v>
      </c>
      <c r="W42" s="30">
        <f t="shared" si="10"/>
        <v>53.494761329785327</v>
      </c>
      <c r="Y42" s="19">
        <v>0.08</v>
      </c>
      <c r="Z42" s="30">
        <f t="shared" si="11"/>
        <v>53.388399907130932</v>
      </c>
      <c r="AA42" s="49"/>
      <c r="AB42" s="43"/>
      <c r="AC42" s="30">
        <f t="shared" si="15"/>
        <v>63.821948239722659</v>
      </c>
      <c r="AD42" s="30">
        <f t="shared" si="15"/>
        <v>57.56813814878177</v>
      </c>
      <c r="AE42" s="30">
        <f t="shared" si="15"/>
        <v>53.388399907130932</v>
      </c>
      <c r="AF42" s="30">
        <f t="shared" si="15"/>
        <v>45.269880593052733</v>
      </c>
      <c r="AG42" s="30">
        <f t="shared" si="15"/>
        <v>15.831663326653306</v>
      </c>
    </row>
    <row r="43" spans="1:33" x14ac:dyDescent="0.25">
      <c r="A43" s="32">
        <v>8.5000000000000006E-2</v>
      </c>
      <c r="B43" s="19">
        <v>85</v>
      </c>
      <c r="C43" s="33">
        <v>100</v>
      </c>
      <c r="D43" s="33">
        <v>100</v>
      </c>
      <c r="E43" s="33">
        <v>23.939912553571432</v>
      </c>
      <c r="F43" s="33">
        <v>4.4922832049616197</v>
      </c>
      <c r="G43" s="33">
        <v>34.08</v>
      </c>
      <c r="H43" s="3"/>
      <c r="O43" s="30">
        <f t="shared" si="2"/>
        <v>48.443137230159387</v>
      </c>
      <c r="P43" s="30">
        <f t="shared" si="3"/>
        <v>48.443137230159387</v>
      </c>
      <c r="Q43" s="30">
        <f t="shared" si="4"/>
        <v>48.443137230159387</v>
      </c>
      <c r="R43" s="30">
        <f t="shared" si="5"/>
        <v>48.443137230159387</v>
      </c>
      <c r="S43" s="30">
        <f t="shared" si="6"/>
        <v>52.077621758214875</v>
      </c>
      <c r="T43" s="30">
        <f t="shared" si="7"/>
        <v>49.922523069911307</v>
      </c>
      <c r="U43" s="30">
        <f t="shared" si="8"/>
        <v>51.401908909663227</v>
      </c>
      <c r="V43" s="30">
        <f t="shared" si="9"/>
        <v>52.88129474941514</v>
      </c>
      <c r="W43" s="30">
        <f t="shared" si="10"/>
        <v>54.36068058916706</v>
      </c>
      <c r="Y43" s="19">
        <v>8.5000000000000006E-2</v>
      </c>
      <c r="Z43" s="30">
        <f t="shared" si="11"/>
        <v>54.613293723352875</v>
      </c>
      <c r="AA43" s="49"/>
      <c r="AB43" s="43"/>
      <c r="AC43" s="30">
        <f t="shared" si="15"/>
        <v>64.915769839928686</v>
      </c>
      <c r="AD43" s="30">
        <f t="shared" si="15"/>
        <v>58.748407833745119</v>
      </c>
      <c r="AE43" s="30">
        <f t="shared" si="15"/>
        <v>54.613293723352875</v>
      </c>
      <c r="AF43" s="30">
        <f t="shared" si="15"/>
        <v>46.549751997684481</v>
      </c>
      <c r="AG43" s="30">
        <f t="shared" si="15"/>
        <v>16.83366733466934</v>
      </c>
    </row>
    <row r="44" spans="1:33" x14ac:dyDescent="0.25">
      <c r="A44" s="32">
        <v>8.7999999999999995E-2</v>
      </c>
      <c r="B44" s="19">
        <v>88</v>
      </c>
      <c r="C44" s="33">
        <v>100</v>
      </c>
      <c r="D44" s="33">
        <v>100</v>
      </c>
      <c r="E44" s="33">
        <v>24.078362125000002</v>
      </c>
      <c r="F44" s="33">
        <v>4.6250467951536578</v>
      </c>
      <c r="G44" s="33">
        <v>36.444000000000003</v>
      </c>
      <c r="H44" s="3"/>
      <c r="O44" s="30">
        <f t="shared" si="2"/>
        <v>48.516441503826826</v>
      </c>
      <c r="P44" s="30">
        <f t="shared" si="3"/>
        <v>48.516441503826826</v>
      </c>
      <c r="Q44" s="30">
        <f t="shared" si="4"/>
        <v>48.516441503826826</v>
      </c>
      <c r="R44" s="30">
        <f t="shared" si="5"/>
        <v>48.516441503826826</v>
      </c>
      <c r="S44" s="30">
        <f t="shared" si="6"/>
        <v>52.146364595944142</v>
      </c>
      <c r="T44" s="30">
        <f t="shared" si="7"/>
        <v>50.107389164069147</v>
      </c>
      <c r="U44" s="30">
        <f t="shared" si="8"/>
        <v>51.698336824311461</v>
      </c>
      <c r="V44" s="30">
        <f t="shared" si="9"/>
        <v>53.289284484553782</v>
      </c>
      <c r="W44" s="30">
        <f t="shared" si="10"/>
        <v>54.880232144796096</v>
      </c>
      <c r="Y44" s="19">
        <v>8.7999999999999995E-2</v>
      </c>
      <c r="Z44" s="30">
        <f t="shared" si="11"/>
        <v>55.322494781164913</v>
      </c>
      <c r="AA44" s="49"/>
      <c r="AB44" s="43"/>
      <c r="AC44" s="30">
        <f t="shared" ref="AC44:AG51" si="16">($Y44^AC$3-$J$18^AC$3)/($J$19^AC$3-$J$18^AC$3)*100</f>
        <v>65.544573882615865</v>
      </c>
      <c r="AD44" s="30">
        <f t="shared" si="16"/>
        <v>59.429822670673197</v>
      </c>
      <c r="AE44" s="30">
        <f t="shared" si="16"/>
        <v>55.322494781164913</v>
      </c>
      <c r="AF44" s="30">
        <f t="shared" si="16"/>
        <v>47.295028624601358</v>
      </c>
      <c r="AG44" s="30">
        <f t="shared" si="16"/>
        <v>17.434869739478955</v>
      </c>
    </row>
    <row r="45" spans="1:33" x14ac:dyDescent="0.25">
      <c r="A45" s="32">
        <v>0.09</v>
      </c>
      <c r="B45" s="19">
        <v>90</v>
      </c>
      <c r="C45" s="33">
        <v>100</v>
      </c>
      <c r="D45" s="33">
        <v>100</v>
      </c>
      <c r="E45" s="33">
        <v>24.131174673082295</v>
      </c>
      <c r="F45" s="33">
        <v>4.713555855281685</v>
      </c>
      <c r="G45" s="33">
        <v>38.019999999999996</v>
      </c>
      <c r="H45" s="3"/>
      <c r="O45" s="30">
        <f t="shared" si="2"/>
        <v>48.563336661294954</v>
      </c>
      <c r="P45" s="30">
        <f t="shared" si="3"/>
        <v>48.563336661294954</v>
      </c>
      <c r="Q45" s="30">
        <f t="shared" si="4"/>
        <v>48.563336661294954</v>
      </c>
      <c r="R45" s="30">
        <f t="shared" si="5"/>
        <v>48.563336661294954</v>
      </c>
      <c r="S45" s="30">
        <f t="shared" si="6"/>
        <v>52.189626488627106</v>
      </c>
      <c r="T45" s="30">
        <f t="shared" si="7"/>
        <v>50.228658868530871</v>
      </c>
      <c r="U45" s="30">
        <f t="shared" si="8"/>
        <v>51.893981075766789</v>
      </c>
      <c r="V45" s="30">
        <f t="shared" si="9"/>
        <v>53.559303283002706</v>
      </c>
      <c r="W45" s="30">
        <f t="shared" si="10"/>
        <v>55.224625490238616</v>
      </c>
      <c r="Y45" s="19">
        <v>0.09</v>
      </c>
      <c r="Z45" s="30">
        <f t="shared" si="11"/>
        <v>55.785281741793348</v>
      </c>
      <c r="AA45" s="49"/>
      <c r="AB45" s="43"/>
      <c r="AC45" s="30">
        <f t="shared" si="16"/>
        <v>65.953143397327281</v>
      </c>
      <c r="AD45" s="30">
        <f t="shared" si="16"/>
        <v>59.873716339367114</v>
      </c>
      <c r="AE45" s="30">
        <f t="shared" si="16"/>
        <v>55.785281741793348</v>
      </c>
      <c r="AF45" s="30">
        <f t="shared" si="16"/>
        <v>47.78302625779083</v>
      </c>
      <c r="AG45" s="30">
        <f t="shared" si="16"/>
        <v>17.835671342685369</v>
      </c>
    </row>
    <row r="46" spans="1:33" x14ac:dyDescent="0.25">
      <c r="A46" s="32">
        <v>9.5000000000000001E-2</v>
      </c>
      <c r="B46" s="19">
        <v>95</v>
      </c>
      <c r="C46" s="33">
        <v>100</v>
      </c>
      <c r="D46" s="33">
        <v>100</v>
      </c>
      <c r="E46" s="33">
        <v>24.263206043288029</v>
      </c>
      <c r="F46" s="33">
        <v>5.510243140471097</v>
      </c>
      <c r="G46" s="33">
        <v>41.959999999999994</v>
      </c>
      <c r="H46" s="3"/>
      <c r="O46" s="30">
        <f t="shared" si="2"/>
        <v>48.968281872399949</v>
      </c>
      <c r="P46" s="30">
        <f t="shared" si="3"/>
        <v>48.968281872399956</v>
      </c>
      <c r="Q46" s="30">
        <f t="shared" si="4"/>
        <v>48.968281872399956</v>
      </c>
      <c r="R46" s="30">
        <f t="shared" si="5"/>
        <v>48.968281872399956</v>
      </c>
      <c r="S46" s="30">
        <f t="shared" si="6"/>
        <v>52.556717806025716</v>
      </c>
      <c r="T46" s="30">
        <f t="shared" si="7"/>
        <v>50.790769715376399</v>
      </c>
      <c r="U46" s="30">
        <f t="shared" si="8"/>
        <v>52.613257558352842</v>
      </c>
      <c r="V46" s="30">
        <f t="shared" si="9"/>
        <v>54.435745401329285</v>
      </c>
      <c r="W46" s="30">
        <f t="shared" si="10"/>
        <v>56.258233244305728</v>
      </c>
      <c r="Y46" s="19">
        <v>9.5000000000000001E-2</v>
      </c>
      <c r="Z46" s="30">
        <f t="shared" si="11"/>
        <v>56.909407111897082</v>
      </c>
      <c r="AA46" s="49"/>
      <c r="AB46" s="43"/>
      <c r="AC46" s="30">
        <f t="shared" si="16"/>
        <v>66.939886789852906</v>
      </c>
      <c r="AD46" s="30">
        <f t="shared" si="16"/>
        <v>60.949473394431251</v>
      </c>
      <c r="AE46" s="30">
        <f t="shared" si="16"/>
        <v>56.909407111897082</v>
      </c>
      <c r="AF46" s="30">
        <f t="shared" si="16"/>
        <v>48.97385432682708</v>
      </c>
      <c r="AG46" s="30">
        <f t="shared" si="16"/>
        <v>18.837675350701403</v>
      </c>
    </row>
    <row r="47" spans="1:33" x14ac:dyDescent="0.25">
      <c r="A47" s="32">
        <v>0.112</v>
      </c>
      <c r="B47" s="19">
        <v>112</v>
      </c>
      <c r="C47" s="33">
        <v>100</v>
      </c>
      <c r="D47" s="33">
        <v>100</v>
      </c>
      <c r="E47" s="33">
        <v>24.712112701987529</v>
      </c>
      <c r="F47" s="33">
        <v>8.2189799101150971</v>
      </c>
      <c r="G47" s="33">
        <v>55.355999999999995</v>
      </c>
      <c r="H47" s="3"/>
      <c r="O47" s="30">
        <f t="shared" si="2"/>
        <v>50.345095590156923</v>
      </c>
      <c r="P47" s="30">
        <f t="shared" si="3"/>
        <v>50.345095590156923</v>
      </c>
      <c r="Q47" s="30">
        <f t="shared" si="4"/>
        <v>50.345095590156923</v>
      </c>
      <c r="R47" s="30">
        <f t="shared" si="5"/>
        <v>50.345095590156923</v>
      </c>
      <c r="S47" s="30">
        <f t="shared" si="6"/>
        <v>53.804828285180982</v>
      </c>
      <c r="T47" s="30">
        <f t="shared" si="7"/>
        <v>52.701946594651169</v>
      </c>
      <c r="U47" s="30">
        <f t="shared" si="8"/>
        <v>55.058797599145414</v>
      </c>
      <c r="V47" s="30">
        <f t="shared" si="9"/>
        <v>57.415648603639653</v>
      </c>
      <c r="W47" s="30">
        <f t="shared" si="10"/>
        <v>59.772499608133899</v>
      </c>
      <c r="Y47" s="19">
        <v>0.112</v>
      </c>
      <c r="Z47" s="30">
        <f t="shared" si="11"/>
        <v>60.427180036456186</v>
      </c>
      <c r="AA47" s="49"/>
      <c r="AB47" s="43"/>
      <c r="AC47" s="30">
        <f t="shared" si="16"/>
        <v>69.977350847582187</v>
      </c>
      <c r="AD47" s="30">
        <f t="shared" si="16"/>
        <v>64.293782723886352</v>
      </c>
      <c r="AE47" s="30">
        <f t="shared" si="16"/>
        <v>60.427180036456186</v>
      </c>
      <c r="AF47" s="30">
        <f t="shared" si="16"/>
        <v>52.749864837733007</v>
      </c>
      <c r="AG47" s="30">
        <f t="shared" si="16"/>
        <v>22.244488977955911</v>
      </c>
    </row>
    <row r="48" spans="1:33" x14ac:dyDescent="0.25">
      <c r="A48" s="32">
        <v>0.125</v>
      </c>
      <c r="B48" s="19">
        <v>125</v>
      </c>
      <c r="C48" s="33">
        <v>100</v>
      </c>
      <c r="D48" s="33">
        <v>100</v>
      </c>
      <c r="E48" s="33">
        <v>25.055394264522437</v>
      </c>
      <c r="F48" s="33">
        <v>10.290366851607571</v>
      </c>
      <c r="G48" s="33">
        <v>65.599999999999994</v>
      </c>
      <c r="H48" s="3"/>
      <c r="O48" s="30">
        <f t="shared" si="2"/>
        <v>51.397953139029909</v>
      </c>
      <c r="P48" s="30">
        <f t="shared" si="3"/>
        <v>51.397953139029909</v>
      </c>
      <c r="Q48" s="30">
        <f t="shared" si="4"/>
        <v>51.397953139029909</v>
      </c>
      <c r="R48" s="30">
        <f t="shared" si="5"/>
        <v>51.397953139029909</v>
      </c>
      <c r="S48" s="30">
        <f t="shared" si="6"/>
        <v>54.759265710417367</v>
      </c>
      <c r="T48" s="30">
        <f t="shared" si="7"/>
        <v>54.163434796449529</v>
      </c>
      <c r="U48" s="30">
        <f t="shared" si="8"/>
        <v>56.928916453869149</v>
      </c>
      <c r="V48" s="30">
        <f t="shared" si="9"/>
        <v>59.69439811128877</v>
      </c>
      <c r="W48" s="30">
        <f t="shared" si="10"/>
        <v>62.45987976870839</v>
      </c>
      <c r="Y48" s="19">
        <v>0.125</v>
      </c>
      <c r="Z48" s="30">
        <f t="shared" si="11"/>
        <v>62.855592247693103</v>
      </c>
      <c r="AA48" s="49"/>
      <c r="AB48" s="43"/>
      <c r="AC48" s="30">
        <f t="shared" si="16"/>
        <v>72.031542983021836</v>
      </c>
      <c r="AD48" s="30">
        <f t="shared" si="16"/>
        <v>66.583556828329179</v>
      </c>
      <c r="AE48" s="30">
        <f t="shared" si="16"/>
        <v>62.855592247693103</v>
      </c>
      <c r="AF48" s="30">
        <f t="shared" si="16"/>
        <v>55.399699253855815</v>
      </c>
      <c r="AG48" s="30">
        <f t="shared" si="16"/>
        <v>24.849699398797593</v>
      </c>
    </row>
    <row r="49" spans="1:33" x14ac:dyDescent="0.25">
      <c r="A49" s="32">
        <v>0.15</v>
      </c>
      <c r="B49" s="19">
        <v>150</v>
      </c>
      <c r="C49" s="33">
        <v>100</v>
      </c>
      <c r="D49" s="33">
        <v>100</v>
      </c>
      <c r="E49" s="33">
        <v>25.715551115551111</v>
      </c>
      <c r="F49" s="33">
        <v>14.273803277554629</v>
      </c>
      <c r="G49" s="33">
        <v>85.3</v>
      </c>
      <c r="H49" s="3"/>
      <c r="O49" s="30">
        <f t="shared" si="2"/>
        <v>53.422679194554874</v>
      </c>
      <c r="P49" s="30">
        <f t="shared" si="3"/>
        <v>53.422679194554874</v>
      </c>
      <c r="Q49" s="30">
        <f t="shared" si="4"/>
        <v>53.422679194554874</v>
      </c>
      <c r="R49" s="30">
        <f t="shared" si="5"/>
        <v>53.422679194554874</v>
      </c>
      <c r="S49" s="30">
        <f t="shared" si="6"/>
        <v>56.594722297410406</v>
      </c>
      <c r="T49" s="30">
        <f t="shared" si="7"/>
        <v>56.973989030677139</v>
      </c>
      <c r="U49" s="30">
        <f t="shared" si="8"/>
        <v>60.52529886679941</v>
      </c>
      <c r="V49" s="30">
        <f t="shared" si="9"/>
        <v>64.076608702921675</v>
      </c>
      <c r="W49" s="30">
        <f t="shared" si="10"/>
        <v>67.627918539043947</v>
      </c>
      <c r="Y49" s="19">
        <v>0.15</v>
      </c>
      <c r="Z49" s="30">
        <f t="shared" si="11"/>
        <v>67.03757659229494</v>
      </c>
      <c r="AA49" s="49"/>
      <c r="AB49" s="43"/>
      <c r="AC49" s="30">
        <f t="shared" si="16"/>
        <v>75.492254844410752</v>
      </c>
      <c r="AD49" s="30">
        <f t="shared" si="16"/>
        <v>70.492292645154748</v>
      </c>
      <c r="AE49" s="30">
        <f t="shared" si="16"/>
        <v>67.03757659229494</v>
      </c>
      <c r="AF49" s="30">
        <f t="shared" si="16"/>
        <v>60.043992571571316</v>
      </c>
      <c r="AG49" s="30">
        <f t="shared" si="16"/>
        <v>29.859719438877754</v>
      </c>
    </row>
    <row r="50" spans="1:33" x14ac:dyDescent="0.25">
      <c r="A50" s="32">
        <v>0.21</v>
      </c>
      <c r="B50" s="19">
        <v>210</v>
      </c>
      <c r="C50" s="33">
        <v>100</v>
      </c>
      <c r="D50" s="33">
        <v>100</v>
      </c>
      <c r="E50" s="33">
        <v>27.880652680652677</v>
      </c>
      <c r="F50" s="33">
        <v>41.53091460934322</v>
      </c>
      <c r="G50" s="33">
        <v>99.9</v>
      </c>
      <c r="H50" s="3"/>
      <c r="O50" s="30">
        <f t="shared" si="2"/>
        <v>67.15948993870424</v>
      </c>
      <c r="P50" s="30">
        <f t="shared" si="3"/>
        <v>67.15948993870424</v>
      </c>
      <c r="Q50" s="30">
        <f t="shared" si="4"/>
        <v>67.15948993870424</v>
      </c>
      <c r="R50" s="30">
        <f t="shared" si="5"/>
        <v>67.15948993870424</v>
      </c>
      <c r="S50" s="30">
        <f t="shared" si="6"/>
        <v>69.001153998446881</v>
      </c>
      <c r="T50" s="30">
        <f t="shared" si="7"/>
        <v>70.077944208237085</v>
      </c>
      <c r="U50" s="30">
        <f t="shared" si="8"/>
        <v>72.99639847776993</v>
      </c>
      <c r="V50" s="30">
        <f t="shared" si="9"/>
        <v>75.91485274730276</v>
      </c>
      <c r="W50" s="30">
        <f t="shared" si="10"/>
        <v>78.833307016835604</v>
      </c>
      <c r="Y50" s="19">
        <v>0.21</v>
      </c>
      <c r="Z50" s="30">
        <f t="shared" si="11"/>
        <v>75.274171695772097</v>
      </c>
      <c r="AA50" s="49"/>
      <c r="AB50" s="43"/>
      <c r="AC50" s="30">
        <f t="shared" si="16"/>
        <v>82.047011774678836</v>
      </c>
      <c r="AD50" s="30">
        <f t="shared" si="16"/>
        <v>78.071157353287475</v>
      </c>
      <c r="AE50" s="30">
        <f t="shared" si="16"/>
        <v>75.274171695772097</v>
      </c>
      <c r="AF50" s="30">
        <f t="shared" si="16"/>
        <v>69.482670209754687</v>
      </c>
      <c r="AG50" s="30">
        <f t="shared" si="16"/>
        <v>41.883767535070135</v>
      </c>
    </row>
    <row r="51" spans="1:33" x14ac:dyDescent="0.25">
      <c r="A51" s="32">
        <v>0.5</v>
      </c>
      <c r="B51" s="19">
        <v>500</v>
      </c>
      <c r="C51" s="33">
        <v>100</v>
      </c>
      <c r="D51" s="33">
        <v>100</v>
      </c>
      <c r="E51" s="33">
        <v>100</v>
      </c>
      <c r="F51" s="33">
        <v>100</v>
      </c>
      <c r="G51" s="33">
        <v>100</v>
      </c>
      <c r="H51" s="3"/>
      <c r="O51" s="30">
        <f t="shared" si="2"/>
        <v>100</v>
      </c>
      <c r="P51" s="30">
        <f t="shared" si="3"/>
        <v>100</v>
      </c>
      <c r="Q51" s="30">
        <f t="shared" si="4"/>
        <v>100</v>
      </c>
      <c r="R51" s="30">
        <f t="shared" si="5"/>
        <v>100</v>
      </c>
      <c r="S51" s="30">
        <f t="shared" si="6"/>
        <v>100</v>
      </c>
      <c r="T51" s="30">
        <f t="shared" si="7"/>
        <v>100</v>
      </c>
      <c r="U51" s="30">
        <f t="shared" si="8"/>
        <v>100</v>
      </c>
      <c r="V51" s="30">
        <f t="shared" si="9"/>
        <v>100</v>
      </c>
      <c r="W51" s="30">
        <f t="shared" si="10"/>
        <v>100</v>
      </c>
      <c r="Y51" s="19">
        <v>0.5</v>
      </c>
      <c r="Z51" s="30">
        <f t="shared" si="11"/>
        <v>100</v>
      </c>
      <c r="AA51" s="49"/>
      <c r="AB51" s="43"/>
      <c r="AC51" s="30">
        <f t="shared" si="16"/>
        <v>100</v>
      </c>
      <c r="AD51" s="30">
        <f t="shared" si="16"/>
        <v>100</v>
      </c>
      <c r="AE51" s="30">
        <f t="shared" si="16"/>
        <v>100</v>
      </c>
      <c r="AF51" s="30">
        <f t="shared" si="16"/>
        <v>100</v>
      </c>
      <c r="AG51" s="30">
        <f t="shared" si="16"/>
        <v>100</v>
      </c>
    </row>
  </sheetData>
  <mergeCells count="15">
    <mergeCell ref="I23:M32"/>
    <mergeCell ref="N1:N3"/>
    <mergeCell ref="C1:G1"/>
    <mergeCell ref="H1:M1"/>
    <mergeCell ref="K19:M19"/>
    <mergeCell ref="AC2:AG2"/>
    <mergeCell ref="I17:J17"/>
    <mergeCell ref="O2:W2"/>
    <mergeCell ref="J15:L15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0"/>
  <sheetViews>
    <sheetView tabSelected="1" workbookViewId="0">
      <selection activeCell="N12" sqref="N12"/>
    </sheetView>
  </sheetViews>
  <sheetFormatPr defaultRowHeight="15" x14ac:dyDescent="0.25"/>
  <cols>
    <col min="2" max="2" width="37.42578125" bestFit="1" customWidth="1"/>
    <col min="3" max="3" width="20.5703125" customWidth="1"/>
    <col min="4" max="4" width="15.7109375" bestFit="1" customWidth="1"/>
    <col min="8" max="8" width="10.85546875" customWidth="1"/>
  </cols>
  <sheetData>
    <row r="4" spans="1:10" ht="18.75" x14ac:dyDescent="0.3">
      <c r="B4" s="4" t="s">
        <v>24</v>
      </c>
    </row>
    <row r="5" spans="1:10" ht="30" x14ac:dyDescent="0.3">
      <c r="A5" s="6"/>
      <c r="B5" s="10" t="s">
        <v>25</v>
      </c>
      <c r="C5" s="10" t="s">
        <v>26</v>
      </c>
      <c r="D5" s="10" t="s">
        <v>27</v>
      </c>
      <c r="E5" s="8" t="s">
        <v>28</v>
      </c>
      <c r="F5" s="8" t="s">
        <v>29</v>
      </c>
      <c r="G5" s="8" t="s">
        <v>30</v>
      </c>
      <c r="H5" s="11" t="s">
        <v>31</v>
      </c>
      <c r="I5" s="8" t="s">
        <v>32</v>
      </c>
      <c r="J5" s="5" t="s">
        <v>33</v>
      </c>
    </row>
    <row r="6" spans="1:10" x14ac:dyDescent="0.25">
      <c r="A6" s="6">
        <v>1</v>
      </c>
      <c r="B6" s="6" t="s">
        <v>34</v>
      </c>
      <c r="C6" s="6" t="s">
        <v>35</v>
      </c>
      <c r="D6" s="6" t="s">
        <v>36</v>
      </c>
      <c r="E6" s="1" t="s">
        <v>37</v>
      </c>
      <c r="F6" s="1" t="s">
        <v>37</v>
      </c>
      <c r="G6" s="2">
        <f>(PI()*(((4+2.75)/2)/2)^2)*2</f>
        <v>17.892351909898117</v>
      </c>
      <c r="H6" s="39">
        <v>3</v>
      </c>
      <c r="I6" s="2">
        <f>G6*H6</f>
        <v>53.677055729694352</v>
      </c>
      <c r="J6" s="9">
        <f>I6/(12^3)</f>
        <v>3.1063110954684232E-2</v>
      </c>
    </row>
    <row r="7" spans="1:10" ht="30" x14ac:dyDescent="0.25">
      <c r="A7" s="6">
        <v>2</v>
      </c>
      <c r="B7" s="6" t="s">
        <v>38</v>
      </c>
      <c r="C7" s="12" t="s">
        <v>39</v>
      </c>
      <c r="D7" s="6" t="s">
        <v>40</v>
      </c>
      <c r="E7" s="1">
        <v>3</v>
      </c>
      <c r="F7" s="1">
        <v>6</v>
      </c>
      <c r="G7" s="2">
        <f>IF(D7="cylinder",PI()*(E7/2)^2*F7,E7^2*F7)</f>
        <v>42.411500823462205</v>
      </c>
      <c r="H7" s="39">
        <v>6</v>
      </c>
      <c r="I7" s="2">
        <f>G7*H7</f>
        <v>254.46900494077323</v>
      </c>
      <c r="J7" s="9">
        <f>I7/(12^3)</f>
        <v>0.14726215563702155</v>
      </c>
    </row>
    <row r="8" spans="1:10" x14ac:dyDescent="0.25">
      <c r="A8" s="6">
        <v>3</v>
      </c>
      <c r="B8" s="6" t="s">
        <v>41</v>
      </c>
      <c r="C8" s="6" t="s">
        <v>42</v>
      </c>
      <c r="D8" s="6" t="s">
        <v>40</v>
      </c>
      <c r="E8" s="1">
        <v>4</v>
      </c>
      <c r="F8" s="1">
        <v>8</v>
      </c>
      <c r="G8" s="2">
        <f t="shared" ref="G8:G16" si="0">IF(D8="cylinder",PI()*(E8/2)^2*F8,E8^2*F8)</f>
        <v>100.53096491487338</v>
      </c>
      <c r="H8" s="39">
        <v>3</v>
      </c>
      <c r="I8" s="2">
        <f t="shared" ref="I8:I16" si="1">G8*H8</f>
        <v>301.59289474462014</v>
      </c>
      <c r="J8" s="9">
        <f t="shared" ref="J8:J16" si="2">I8/(12^3)</f>
        <v>0.17453292519943295</v>
      </c>
    </row>
    <row r="9" spans="1:10" x14ac:dyDescent="0.25">
      <c r="A9" s="6">
        <v>4</v>
      </c>
      <c r="B9" s="6" t="s">
        <v>43</v>
      </c>
      <c r="C9" s="6" t="s">
        <v>44</v>
      </c>
      <c r="D9" s="6" t="s">
        <v>40</v>
      </c>
      <c r="E9" s="1">
        <v>3</v>
      </c>
      <c r="F9" s="1">
        <v>6</v>
      </c>
      <c r="G9" s="2">
        <f t="shared" si="0"/>
        <v>42.411500823462205</v>
      </c>
      <c r="H9" s="39">
        <v>3</v>
      </c>
      <c r="I9" s="2">
        <f t="shared" si="1"/>
        <v>127.23450247038662</v>
      </c>
      <c r="J9" s="9">
        <f t="shared" si="2"/>
        <v>7.3631077818510776E-2</v>
      </c>
    </row>
    <row r="10" spans="1:10" x14ac:dyDescent="0.25">
      <c r="A10" s="6">
        <v>5</v>
      </c>
      <c r="B10" s="6" t="s">
        <v>45</v>
      </c>
      <c r="C10" s="6" t="s">
        <v>46</v>
      </c>
      <c r="D10" s="6" t="s">
        <v>47</v>
      </c>
      <c r="E10" s="1">
        <v>3</v>
      </c>
      <c r="F10" s="1">
        <v>11</v>
      </c>
      <c r="G10" s="2">
        <f t="shared" si="0"/>
        <v>99</v>
      </c>
      <c r="H10" s="39">
        <v>3</v>
      </c>
      <c r="I10" s="2">
        <f t="shared" si="1"/>
        <v>297</v>
      </c>
      <c r="J10" s="9">
        <f t="shared" si="2"/>
        <v>0.171875</v>
      </c>
    </row>
    <row r="11" spans="1:10" x14ac:dyDescent="0.25">
      <c r="A11" s="6">
        <v>6</v>
      </c>
      <c r="B11" s="6" t="s">
        <v>48</v>
      </c>
      <c r="C11" s="6" t="s">
        <v>49</v>
      </c>
      <c r="D11" s="6" t="s">
        <v>47</v>
      </c>
      <c r="E11" s="1">
        <v>2</v>
      </c>
      <c r="F11" s="1">
        <v>17</v>
      </c>
      <c r="G11" s="2">
        <f t="shared" si="0"/>
        <v>68</v>
      </c>
      <c r="H11" s="39">
        <v>3</v>
      </c>
      <c r="I11" s="2">
        <f t="shared" si="1"/>
        <v>204</v>
      </c>
      <c r="J11" s="9">
        <f t="shared" si="2"/>
        <v>0.11805555555555555</v>
      </c>
    </row>
    <row r="12" spans="1:10" x14ac:dyDescent="0.25">
      <c r="A12" s="6">
        <v>7</v>
      </c>
      <c r="B12" s="6" t="s">
        <v>50</v>
      </c>
      <c r="C12" s="6" t="s">
        <v>51</v>
      </c>
      <c r="D12" s="6" t="s">
        <v>40</v>
      </c>
      <c r="E12" s="1">
        <v>6</v>
      </c>
      <c r="F12" s="1">
        <v>12</v>
      </c>
      <c r="G12" s="2">
        <f t="shared" si="0"/>
        <v>339.29200658769764</v>
      </c>
      <c r="H12" s="39">
        <v>3</v>
      </c>
      <c r="I12" s="2">
        <f t="shared" si="1"/>
        <v>1017.8760197630929</v>
      </c>
      <c r="J12" s="9">
        <f t="shared" si="2"/>
        <v>0.58904862254808621</v>
      </c>
    </row>
    <row r="13" spans="1:10" x14ac:dyDescent="0.25">
      <c r="A13" s="6">
        <v>8</v>
      </c>
      <c r="B13" s="6" t="s">
        <v>52</v>
      </c>
      <c r="C13" s="6" t="s">
        <v>51</v>
      </c>
      <c r="D13" s="6" t="s">
        <v>40</v>
      </c>
      <c r="E13" s="1">
        <v>4</v>
      </c>
      <c r="F13" s="1">
        <v>8</v>
      </c>
      <c r="G13" s="2">
        <f t="shared" si="0"/>
        <v>100.53096491487338</v>
      </c>
      <c r="H13" s="39">
        <v>0</v>
      </c>
      <c r="I13" s="2">
        <f t="shared" si="1"/>
        <v>0</v>
      </c>
      <c r="J13" s="9">
        <f t="shared" si="2"/>
        <v>0</v>
      </c>
    </row>
    <row r="14" spans="1:10" x14ac:dyDescent="0.25">
      <c r="A14" s="6">
        <v>9</v>
      </c>
      <c r="B14" s="6" t="s">
        <v>53</v>
      </c>
      <c r="C14" s="6" t="s">
        <v>54</v>
      </c>
      <c r="D14" s="6" t="s">
        <v>40</v>
      </c>
      <c r="E14" s="1">
        <v>6</v>
      </c>
      <c r="F14" s="1">
        <v>6</v>
      </c>
      <c r="G14" s="2">
        <f t="shared" si="0"/>
        <v>169.64600329384882</v>
      </c>
      <c r="H14" s="39">
        <v>3</v>
      </c>
      <c r="I14" s="2">
        <f t="shared" si="1"/>
        <v>508.93800988154646</v>
      </c>
      <c r="J14" s="9">
        <f t="shared" si="2"/>
        <v>0.2945243112740431</v>
      </c>
    </row>
    <row r="15" spans="1:10" x14ac:dyDescent="0.25">
      <c r="A15" s="6">
        <v>10</v>
      </c>
      <c r="B15" s="6" t="s">
        <v>55</v>
      </c>
      <c r="C15" s="6" t="s">
        <v>56</v>
      </c>
      <c r="D15" s="6" t="s">
        <v>47</v>
      </c>
      <c r="E15" s="1">
        <v>3</v>
      </c>
      <c r="F15" s="1">
        <v>11</v>
      </c>
      <c r="G15" s="2">
        <f t="shared" si="0"/>
        <v>99</v>
      </c>
      <c r="H15" s="39">
        <v>0</v>
      </c>
      <c r="I15" s="2">
        <f t="shared" si="1"/>
        <v>0</v>
      </c>
      <c r="J15" s="9">
        <f t="shared" si="2"/>
        <v>0</v>
      </c>
    </row>
    <row r="16" spans="1:10" ht="15.75" thickBot="1" x14ac:dyDescent="0.3">
      <c r="A16" s="6">
        <v>11</v>
      </c>
      <c r="B16" s="6" t="s">
        <v>57</v>
      </c>
      <c r="C16" s="6" t="s">
        <v>58</v>
      </c>
      <c r="D16" s="6" t="s">
        <v>40</v>
      </c>
      <c r="E16" s="1">
        <v>4</v>
      </c>
      <c r="F16" s="13">
        <v>8</v>
      </c>
      <c r="G16" s="14">
        <f t="shared" si="0"/>
        <v>100.53096491487338</v>
      </c>
      <c r="H16" s="40">
        <v>0</v>
      </c>
      <c r="I16" s="14">
        <f t="shared" si="1"/>
        <v>0</v>
      </c>
      <c r="J16" s="15">
        <f t="shared" si="2"/>
        <v>0</v>
      </c>
    </row>
    <row r="17" spans="6:10" x14ac:dyDescent="0.25">
      <c r="F17" s="76" t="s">
        <v>59</v>
      </c>
      <c r="G17" s="77"/>
      <c r="H17" s="77"/>
      <c r="I17" s="77"/>
      <c r="J17" s="16">
        <f>SUM(J6:J16)</f>
        <v>1.5999927589873342</v>
      </c>
    </row>
    <row r="18" spans="6:10" x14ac:dyDescent="0.25">
      <c r="F18" s="78" t="s">
        <v>60</v>
      </c>
      <c r="G18" s="79"/>
      <c r="H18" s="79"/>
      <c r="I18" s="79"/>
      <c r="J18" s="17">
        <f>0.2*J17</f>
        <v>0.31999855179746683</v>
      </c>
    </row>
    <row r="19" spans="6:10" x14ac:dyDescent="0.25">
      <c r="F19" s="78" t="s">
        <v>61</v>
      </c>
      <c r="G19" s="79"/>
      <c r="H19" s="79"/>
      <c r="I19" s="79"/>
      <c r="J19" s="17">
        <f>J17+J18</f>
        <v>1.919991310784801</v>
      </c>
    </row>
    <row r="20" spans="6:10" ht="15.75" thickBot="1" x14ac:dyDescent="0.3">
      <c r="F20" s="80" t="s">
        <v>65</v>
      </c>
      <c r="G20" s="81"/>
      <c r="H20" s="81"/>
      <c r="I20" s="81"/>
      <c r="J20" s="41">
        <v>2.2000000000000002</v>
      </c>
    </row>
  </sheetData>
  <mergeCells count="4">
    <mergeCell ref="F17:I17"/>
    <mergeCell ref="F18:I18"/>
    <mergeCell ref="F19:I19"/>
    <mergeCell ref="F20:I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workbookViewId="0">
      <selection activeCell="E3" sqref="E3"/>
    </sheetView>
  </sheetViews>
  <sheetFormatPr defaultRowHeight="15" x14ac:dyDescent="0.25"/>
  <cols>
    <col min="1" max="1" width="33.140625" bestFit="1" customWidth="1"/>
    <col min="3" max="3" width="11.42578125" customWidth="1"/>
    <col min="4" max="4" width="33.140625" customWidth="1"/>
    <col min="5" max="5" width="15" bestFit="1" customWidth="1"/>
    <col min="6" max="6" width="34.5703125" bestFit="1" customWidth="1"/>
    <col min="7" max="7" width="11.42578125" bestFit="1" customWidth="1"/>
  </cols>
  <sheetData>
    <row r="1" spans="1:6" ht="16.5" x14ac:dyDescent="0.25">
      <c r="C1" s="56"/>
      <c r="D1" s="83" t="s">
        <v>102</v>
      </c>
      <c r="E1" s="83"/>
    </row>
    <row r="2" spans="1:6" x14ac:dyDescent="0.25">
      <c r="A2" s="83" t="s">
        <v>78</v>
      </c>
      <c r="B2" s="83"/>
      <c r="C2" s="59"/>
      <c r="D2" s="57" t="s">
        <v>62</v>
      </c>
      <c r="E2" s="58">
        <f>B3</f>
        <v>2</v>
      </c>
      <c r="F2" s="7"/>
    </row>
    <row r="3" spans="1:6" ht="18" x14ac:dyDescent="0.25">
      <c r="A3" s="45" t="s">
        <v>68</v>
      </c>
      <c r="B3" s="50">
        <v>2</v>
      </c>
      <c r="C3" s="59"/>
      <c r="D3" s="60" t="s">
        <v>80</v>
      </c>
      <c r="E3" s="61">
        <f>$B$15*$B$9*27*(1-E2/100)/B14</f>
        <v>1179.5867999999998</v>
      </c>
    </row>
    <row r="4" spans="1:6" ht="18" x14ac:dyDescent="0.25">
      <c r="A4" s="45" t="s">
        <v>81</v>
      </c>
      <c r="B4" s="50">
        <v>7.85</v>
      </c>
      <c r="C4" s="59"/>
      <c r="D4" s="60" t="s">
        <v>82</v>
      </c>
      <c r="E4" s="61">
        <f>$B$15*$B$10*27*(1-E2/100)/B14</f>
        <v>589.79339999999991</v>
      </c>
    </row>
    <row r="5" spans="1:6" ht="18" x14ac:dyDescent="0.25">
      <c r="A5" s="45" t="s">
        <v>83</v>
      </c>
      <c r="B5" s="51">
        <f>B4*62.428</f>
        <v>490.05979999999994</v>
      </c>
      <c r="C5" s="59"/>
      <c r="D5" s="60" t="s">
        <v>84</v>
      </c>
      <c r="E5" s="61">
        <f>$B$15*$B$11*27*(1-E2/100)/B14</f>
        <v>196.59779999999998</v>
      </c>
    </row>
    <row r="6" spans="1:6" x14ac:dyDescent="0.25">
      <c r="A6" s="45" t="s">
        <v>77</v>
      </c>
      <c r="B6" s="52">
        <v>0.2</v>
      </c>
      <c r="C6" s="59"/>
      <c r="D6" s="60" t="s">
        <v>103</v>
      </c>
      <c r="E6" s="45">
        <f>B6</f>
        <v>0.2</v>
      </c>
    </row>
    <row r="7" spans="1:6" ht="18" x14ac:dyDescent="0.25">
      <c r="A7" s="45" t="s">
        <v>63</v>
      </c>
      <c r="B7" s="50">
        <v>27.5</v>
      </c>
      <c r="C7" s="59"/>
      <c r="D7" s="60" t="s">
        <v>85</v>
      </c>
      <c r="E7" s="61">
        <f>E6*SUM(E3:E5)</f>
        <v>393.19559999999996</v>
      </c>
    </row>
    <row r="8" spans="1:6" ht="18" x14ac:dyDescent="0.25">
      <c r="A8" s="45" t="s">
        <v>64</v>
      </c>
      <c r="B8" s="50">
        <v>0</v>
      </c>
      <c r="C8" s="59"/>
      <c r="D8" s="60" t="s">
        <v>86</v>
      </c>
      <c r="E8" s="61">
        <f>$B$15*$B$12*27*(1-E2/100)/B14</f>
        <v>1965.9779999999998</v>
      </c>
    </row>
    <row r="9" spans="1:6" ht="18" x14ac:dyDescent="0.25">
      <c r="A9" s="45" t="s">
        <v>66</v>
      </c>
      <c r="B9" s="52">
        <v>0.6</v>
      </c>
      <c r="C9" s="59"/>
      <c r="D9" s="60" t="s">
        <v>87</v>
      </c>
      <c r="E9" s="45">
        <f>$B$15*$B$13*27*(1-E2/100)/B14</f>
        <v>0</v>
      </c>
    </row>
    <row r="10" spans="1:6" ht="18" x14ac:dyDescent="0.25">
      <c r="A10" s="45" t="s">
        <v>1</v>
      </c>
      <c r="B10" s="52">
        <v>0.3</v>
      </c>
      <c r="C10" s="59"/>
      <c r="D10" s="60" t="s">
        <v>88</v>
      </c>
      <c r="E10" s="61">
        <f>B3/100*B5*27</f>
        <v>264.63229199999995</v>
      </c>
    </row>
    <row r="11" spans="1:6" x14ac:dyDescent="0.25">
      <c r="A11" s="45" t="s">
        <v>2</v>
      </c>
      <c r="B11" s="52">
        <v>0.1</v>
      </c>
      <c r="C11" s="59"/>
      <c r="D11" s="60" t="s">
        <v>104</v>
      </c>
      <c r="E11" s="54">
        <v>2</v>
      </c>
    </row>
    <row r="12" spans="1:6" x14ac:dyDescent="0.25">
      <c r="A12" s="45" t="s">
        <v>67</v>
      </c>
      <c r="B12" s="52">
        <v>1</v>
      </c>
      <c r="C12" s="62"/>
      <c r="D12" s="60" t="s">
        <v>105</v>
      </c>
      <c r="E12" s="54">
        <f>B7</f>
        <v>27.5</v>
      </c>
    </row>
    <row r="13" spans="1:6" ht="18" x14ac:dyDescent="0.25">
      <c r="A13" s="45" t="s">
        <v>4</v>
      </c>
      <c r="B13" s="52">
        <v>0</v>
      </c>
      <c r="C13" s="62"/>
      <c r="D13" s="60" t="s">
        <v>89</v>
      </c>
      <c r="E13" s="54">
        <f>SUM(E3:E5)/100</f>
        <v>19.659779999999998</v>
      </c>
    </row>
    <row r="14" spans="1:6" ht="18" x14ac:dyDescent="0.25">
      <c r="A14" s="45" t="s">
        <v>69</v>
      </c>
      <c r="B14" s="53">
        <f>SUM(B9:B13)</f>
        <v>2</v>
      </c>
      <c r="C14" s="62"/>
      <c r="D14" s="60" t="s">
        <v>90</v>
      </c>
      <c r="E14" s="61">
        <f>E13*E12</f>
        <v>540.6439499999999</v>
      </c>
    </row>
    <row r="15" spans="1:6" ht="18" x14ac:dyDescent="0.25">
      <c r="A15" s="45" t="s">
        <v>91</v>
      </c>
      <c r="B15" s="50">
        <v>148.6</v>
      </c>
      <c r="C15" s="62"/>
      <c r="D15" s="60" t="s">
        <v>106</v>
      </c>
      <c r="E15" s="54">
        <f>B8</f>
        <v>0</v>
      </c>
    </row>
    <row r="16" spans="1:6" ht="18" x14ac:dyDescent="0.25">
      <c r="C16" s="62"/>
      <c r="D16" s="60" t="s">
        <v>92</v>
      </c>
      <c r="E16" s="54">
        <f t="shared" ref="E16" si="0">E13*E15</f>
        <v>0</v>
      </c>
    </row>
    <row r="17" spans="1:6" x14ac:dyDescent="0.25">
      <c r="A17" s="64"/>
      <c r="B17" s="62"/>
      <c r="C17" s="62"/>
      <c r="D17" s="63"/>
      <c r="E17" s="63"/>
    </row>
    <row r="18" spans="1:6" ht="16.5" x14ac:dyDescent="0.25">
      <c r="A18" s="83" t="s">
        <v>93</v>
      </c>
      <c r="B18" s="83"/>
      <c r="C18" s="63"/>
      <c r="D18" s="65" t="s">
        <v>79</v>
      </c>
      <c r="E18" s="55">
        <f>'Required UHPC Volume for Tests'!J20</f>
        <v>2.2000000000000002</v>
      </c>
      <c r="F18" s="37"/>
    </row>
    <row r="19" spans="1:6" x14ac:dyDescent="0.25">
      <c r="A19" s="57" t="s">
        <v>62</v>
      </c>
      <c r="B19" s="58">
        <f>E2</f>
        <v>2</v>
      </c>
      <c r="C19" s="63"/>
      <c r="D19" s="57" t="s">
        <v>62</v>
      </c>
      <c r="E19" s="54">
        <f>B19</f>
        <v>2</v>
      </c>
      <c r="F19" s="26"/>
    </row>
    <row r="20" spans="1:6" ht="18" x14ac:dyDescent="0.25">
      <c r="A20" s="60" t="s">
        <v>94</v>
      </c>
      <c r="B20" s="54">
        <f>E3/27</f>
        <v>43.688399999999994</v>
      </c>
      <c r="C20" s="63"/>
      <c r="D20" s="60" t="s">
        <v>108</v>
      </c>
      <c r="E20" s="54">
        <f t="shared" ref="E20:E28" si="1">B20*$E$18</f>
        <v>96.11448</v>
      </c>
      <c r="F20" s="38"/>
    </row>
    <row r="21" spans="1:6" ht="18" x14ac:dyDescent="0.25">
      <c r="A21" s="60" t="s">
        <v>95</v>
      </c>
      <c r="B21" s="54">
        <f>E4/27</f>
        <v>21.844199999999997</v>
      </c>
      <c r="C21" s="63"/>
      <c r="D21" s="60" t="s">
        <v>109</v>
      </c>
      <c r="E21" s="54">
        <f t="shared" si="1"/>
        <v>48.05724</v>
      </c>
      <c r="F21" s="38"/>
    </row>
    <row r="22" spans="1:6" ht="18" x14ac:dyDescent="0.25">
      <c r="A22" s="60" t="s">
        <v>96</v>
      </c>
      <c r="B22" s="54">
        <f>E5/27</f>
        <v>7.2813999999999988</v>
      </c>
      <c r="C22" s="63"/>
      <c r="D22" s="60" t="s">
        <v>110</v>
      </c>
      <c r="E22" s="54">
        <f t="shared" si="1"/>
        <v>16.019079999999999</v>
      </c>
      <c r="F22" s="38"/>
    </row>
    <row r="23" spans="1:6" ht="18" x14ac:dyDescent="0.25">
      <c r="A23" s="60" t="s">
        <v>97</v>
      </c>
      <c r="B23" s="54">
        <f>E7/27</f>
        <v>14.562799999999998</v>
      </c>
      <c r="C23" s="63"/>
      <c r="D23" s="60" t="s">
        <v>111</v>
      </c>
      <c r="E23" s="54">
        <f t="shared" si="1"/>
        <v>32.038159999999998</v>
      </c>
      <c r="F23" s="38"/>
    </row>
    <row r="24" spans="1:6" ht="18" x14ac:dyDescent="0.25">
      <c r="A24" s="60" t="s">
        <v>98</v>
      </c>
      <c r="B24" s="54">
        <f>E8/27</f>
        <v>72.813999999999993</v>
      </c>
      <c r="C24" s="63"/>
      <c r="D24" s="60" t="s">
        <v>112</v>
      </c>
      <c r="E24" s="54">
        <f t="shared" si="1"/>
        <v>160.1908</v>
      </c>
      <c r="F24" s="38"/>
    </row>
    <row r="25" spans="1:6" x14ac:dyDescent="0.25">
      <c r="A25" s="60" t="s">
        <v>107</v>
      </c>
      <c r="B25" s="54">
        <f>E9/27</f>
        <v>0</v>
      </c>
      <c r="C25" s="63"/>
      <c r="D25" s="60" t="s">
        <v>113</v>
      </c>
      <c r="E25" s="54">
        <f t="shared" si="1"/>
        <v>0</v>
      </c>
      <c r="F25" s="38"/>
    </row>
    <row r="26" spans="1:6" ht="18" x14ac:dyDescent="0.25">
      <c r="A26" s="60" t="s">
        <v>99</v>
      </c>
      <c r="B26" s="54">
        <f>E10/27</f>
        <v>9.8011959999999974</v>
      </c>
      <c r="C26" s="63"/>
      <c r="D26" s="60" t="s">
        <v>114</v>
      </c>
      <c r="E26" s="54">
        <f t="shared" si="1"/>
        <v>21.562631199999995</v>
      </c>
    </row>
    <row r="27" spans="1:6" ht="18" x14ac:dyDescent="0.25">
      <c r="A27" s="60" t="s">
        <v>100</v>
      </c>
      <c r="B27" s="54">
        <f>E14/27</f>
        <v>20.023849999999996</v>
      </c>
      <c r="C27" s="63"/>
      <c r="D27" s="60" t="s">
        <v>115</v>
      </c>
      <c r="E27" s="54">
        <f t="shared" si="1"/>
        <v>44.052469999999992</v>
      </c>
    </row>
    <row r="28" spans="1:6" ht="18" x14ac:dyDescent="0.25">
      <c r="A28" s="60" t="s">
        <v>101</v>
      </c>
      <c r="B28" s="54">
        <f>E16/27</f>
        <v>0</v>
      </c>
      <c r="C28" s="63"/>
      <c r="D28" s="60" t="s">
        <v>116</v>
      </c>
      <c r="E28" s="54">
        <f t="shared" si="1"/>
        <v>0</v>
      </c>
    </row>
    <row r="30" spans="1:6" ht="15.75" x14ac:dyDescent="0.25">
      <c r="A30" s="82"/>
      <c r="B30" s="82"/>
    </row>
    <row r="31" spans="1:6" x14ac:dyDescent="0.25">
      <c r="A31" s="20"/>
    </row>
    <row r="32" spans="1:6" x14ac:dyDescent="0.25">
      <c r="A32" s="21"/>
      <c r="B32" s="22"/>
      <c r="D32" s="23"/>
      <c r="F32" s="24"/>
    </row>
    <row r="33" spans="1:6" x14ac:dyDescent="0.25">
      <c r="A33" s="25"/>
      <c r="B33" s="26"/>
      <c r="D33" s="26"/>
    </row>
    <row r="34" spans="1:6" x14ac:dyDescent="0.25">
      <c r="A34" s="25"/>
      <c r="B34" s="26"/>
      <c r="D34" s="26"/>
    </row>
    <row r="35" spans="1:6" x14ac:dyDescent="0.25">
      <c r="A35" s="25"/>
      <c r="B35" s="26"/>
      <c r="D35" s="26"/>
    </row>
    <row r="36" spans="1:6" x14ac:dyDescent="0.25">
      <c r="A36" s="25"/>
      <c r="B36" s="26"/>
      <c r="D36" s="26"/>
    </row>
    <row r="37" spans="1:6" x14ac:dyDescent="0.25">
      <c r="A37" s="25"/>
      <c r="B37" s="26"/>
      <c r="D37" s="26"/>
    </row>
    <row r="38" spans="1:6" x14ac:dyDescent="0.25">
      <c r="A38" s="25"/>
      <c r="B38" s="26"/>
      <c r="D38" s="26"/>
    </row>
    <row r="39" spans="1:6" x14ac:dyDescent="0.25">
      <c r="A39" s="25"/>
      <c r="B39" s="26"/>
      <c r="D39" s="26"/>
    </row>
    <row r="40" spans="1:6" x14ac:dyDescent="0.25">
      <c r="A40" s="25"/>
      <c r="B40" s="26"/>
      <c r="D40" s="26"/>
      <c r="F40" s="27"/>
    </row>
    <row r="41" spans="1:6" x14ac:dyDescent="0.25">
      <c r="A41" s="25"/>
      <c r="B41" s="26"/>
      <c r="D41" s="26"/>
      <c r="F41" s="27"/>
    </row>
    <row r="45" spans="1:6" x14ac:dyDescent="0.25">
      <c r="C45" s="28"/>
    </row>
    <row r="46" spans="1:6" x14ac:dyDescent="0.25">
      <c r="A46" s="23"/>
    </row>
    <row r="47" spans="1:6" x14ac:dyDescent="0.25">
      <c r="A47" s="29"/>
    </row>
    <row r="48" spans="1:6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5" spans="1:1" x14ac:dyDescent="0.25">
      <c r="A55" s="23"/>
    </row>
    <row r="56" spans="1:1" x14ac:dyDescent="0.25">
      <c r="A56" s="29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</sheetData>
  <mergeCells count="4">
    <mergeCell ref="A30:B30"/>
    <mergeCell ref="A18:B18"/>
    <mergeCell ref="D1:E1"/>
    <mergeCell ref="A2:B2"/>
  </mergeCells>
  <printOptions horizontalCentered="1"/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Particle Packing Analysis </vt:lpstr>
      <vt:lpstr>Required UHPC Volume for Tests</vt:lpstr>
      <vt:lpstr>Costituents Amounts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eshah004</dc:creator>
  <cp:lastModifiedBy>David Garber</cp:lastModifiedBy>
  <dcterms:created xsi:type="dcterms:W3CDTF">2015-06-05T18:17:20Z</dcterms:created>
  <dcterms:modified xsi:type="dcterms:W3CDTF">2022-11-17T14:55:01Z</dcterms:modified>
</cp:coreProperties>
</file>